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H:\Desktop\"/>
    </mc:Choice>
  </mc:AlternateContent>
  <bookViews>
    <workbookView showSheetTabs="0" xWindow="0" yWindow="0" windowWidth="16380" windowHeight="8190" tabRatio="500"/>
  </bookViews>
  <sheets>
    <sheet name="Voorblad" sheetId="1" r:id="rId1"/>
    <sheet name="A" sheetId="2" r:id="rId2"/>
    <sheet name="B" sheetId="3" r:id="rId3"/>
    <sheet name="C" sheetId="4" r:id="rId4"/>
    <sheet name="D" sheetId="5" r:id="rId5"/>
    <sheet name="E" sheetId="6" r:id="rId6"/>
    <sheet name="F" sheetId="7" r:id="rId7"/>
    <sheet name="G" sheetId="8" r:id="rId8"/>
    <sheet name="H" sheetId="9" r:id="rId9"/>
    <sheet name="codes" sheetId="10" state="hidden" r:id="rId10"/>
  </sheets>
  <definedNames>
    <definedName name="A_org" localSheetId="2">b #REF!</definedName>
    <definedName name="a_org">A!$B$6:$B$35</definedName>
    <definedName name="Aanvraag">codes!$B$77:$B$78</definedName>
    <definedName name="_xlnm.Print_Area" localSheetId="2">B!$A$4:$I$26</definedName>
    <definedName name="_xlnm.Print_Area" localSheetId="3">'C'!$A$4:$G$26</definedName>
    <definedName name="_xlnm.Print_Area" localSheetId="4">D!$A$4:$H$26</definedName>
    <definedName name="_xlnm.Print_Area" localSheetId="5">E!$A$4:$H$26</definedName>
    <definedName name="_xlnm.Print_Area" localSheetId="6">F!$A$4:$I$36</definedName>
    <definedName name="_xlnm.Print_Area" localSheetId="7">G!$A$4:$I$26</definedName>
    <definedName name="_xlnm.Print_Area" localSheetId="8">H!$A$4:$H$16</definedName>
    <definedName name="_xlnm.Print_Area" localSheetId="0">Voorblad!$A$1:$E$26</definedName>
    <definedName name="Commissies">codes!$A$41:$A$52</definedName>
    <definedName name="datum_indiening">Voorblad!$B$2</definedName>
    <definedName name="Erkende_opleiders">codes!$A$17:$A$23</definedName>
    <definedName name="f_org">F!$B$6:$B$35</definedName>
    <definedName name="indiener">Voorblad!$B$1</definedName>
    <definedName name="Meenemen">#REF!</definedName>
    <definedName name="Niveau">Voorblad!$B$5</definedName>
    <definedName name="Onderwerpen">codes!$A$34:$A$38</definedName>
    <definedName name="Organisatoren_congressen">codes!$B$17:$B$49</definedName>
    <definedName name="overschot">voorblad #REF!</definedName>
    <definedName name="restant">#REF!</definedName>
    <definedName name="Startdatum_kennisontwikkeling">Voorblad!$B$4</definedName>
    <definedName name="Tijdschriften">codes!$B$53:$B$74</definedName>
    <definedName name="Type_aanvraag">Voorblad!$B$3</definedName>
    <definedName name="Type_instituut">codes!$B$2:$B$14</definedName>
    <definedName name="Vaktijdschriften">codes!$A$26:$A$31</definedName>
    <definedName name="Vakverenigingen">codes!$A$55:$A$63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4" i="1" l="1"/>
  <c r="F15" i="9" l="1"/>
  <c r="E15" i="9"/>
  <c r="F14" i="9"/>
  <c r="E14" i="9"/>
  <c r="F13" i="9"/>
  <c r="E13" i="9"/>
  <c r="F12" i="9"/>
  <c r="E12" i="9"/>
  <c r="G12" i="9" s="1"/>
  <c r="F11" i="9"/>
  <c r="E11" i="9"/>
  <c r="F10" i="9"/>
  <c r="E10" i="9"/>
  <c r="F9" i="9"/>
  <c r="E9" i="9"/>
  <c r="F8" i="9"/>
  <c r="E8" i="9"/>
  <c r="F7" i="9"/>
  <c r="E7" i="9"/>
  <c r="F6" i="9"/>
  <c r="G25" i="8"/>
  <c r="H25" i="8" s="1"/>
  <c r="F25" i="8"/>
  <c r="G24" i="8"/>
  <c r="F24" i="8"/>
  <c r="G23" i="8"/>
  <c r="H23" i="8" s="1"/>
  <c r="F23" i="8"/>
  <c r="G22" i="8"/>
  <c r="F22" i="8"/>
  <c r="G21" i="8"/>
  <c r="H21" i="8" s="1"/>
  <c r="F21" i="8"/>
  <c r="G20" i="8"/>
  <c r="F20" i="8"/>
  <c r="G19" i="8"/>
  <c r="H19" i="8" s="1"/>
  <c r="F19" i="8"/>
  <c r="G18" i="8"/>
  <c r="F18" i="8"/>
  <c r="G17" i="8"/>
  <c r="H17" i="8" s="1"/>
  <c r="F17" i="8"/>
  <c r="G16" i="8"/>
  <c r="F16" i="8"/>
  <c r="G15" i="8"/>
  <c r="H15" i="8" s="1"/>
  <c r="F15" i="8"/>
  <c r="G14" i="8"/>
  <c r="F14" i="8"/>
  <c r="G13" i="8"/>
  <c r="H13" i="8" s="1"/>
  <c r="F13" i="8"/>
  <c r="G12" i="8"/>
  <c r="F12" i="8"/>
  <c r="G11" i="8"/>
  <c r="H11" i="8" s="1"/>
  <c r="F11" i="8"/>
  <c r="G10" i="8"/>
  <c r="F10" i="8"/>
  <c r="G9" i="8"/>
  <c r="H9" i="8" s="1"/>
  <c r="F9" i="8"/>
  <c r="G8" i="8"/>
  <c r="G7" i="8"/>
  <c r="F7" i="8"/>
  <c r="G6" i="8"/>
  <c r="F6" i="8"/>
  <c r="M35" i="2"/>
  <c r="L35" i="2"/>
  <c r="M34" i="2"/>
  <c r="L34" i="2"/>
  <c r="M33" i="2"/>
  <c r="L33" i="2"/>
  <c r="M32" i="2"/>
  <c r="L32" i="2"/>
  <c r="M31" i="2"/>
  <c r="L31" i="2"/>
  <c r="M30" i="2"/>
  <c r="L30" i="2"/>
  <c r="M29" i="2"/>
  <c r="L29" i="2"/>
  <c r="M28" i="2"/>
  <c r="L28" i="2"/>
  <c r="M27" i="2"/>
  <c r="L27" i="2"/>
  <c r="M26" i="2"/>
  <c r="L26" i="2"/>
  <c r="M25" i="2"/>
  <c r="L25" i="2"/>
  <c r="M24" i="2"/>
  <c r="L24" i="2"/>
  <c r="M23" i="2"/>
  <c r="L23" i="2"/>
  <c r="M22" i="2"/>
  <c r="L22" i="2"/>
  <c r="M21" i="2"/>
  <c r="L21" i="2"/>
  <c r="M20" i="2"/>
  <c r="L20" i="2"/>
  <c r="M19" i="2"/>
  <c r="L19" i="2"/>
  <c r="M18" i="2"/>
  <c r="L18" i="2"/>
  <c r="M17" i="2"/>
  <c r="L17" i="2"/>
  <c r="M16" i="2"/>
  <c r="L16" i="2"/>
  <c r="M15" i="2"/>
  <c r="L15" i="2"/>
  <c r="M14" i="2"/>
  <c r="L14" i="2"/>
  <c r="M13" i="2"/>
  <c r="L13" i="2"/>
  <c r="M12" i="2"/>
  <c r="L12" i="2"/>
  <c r="M11" i="2"/>
  <c r="L11" i="2"/>
  <c r="M10" i="2"/>
  <c r="L10" i="2"/>
  <c r="M9" i="2"/>
  <c r="L9" i="2"/>
  <c r="M8" i="2"/>
  <c r="L8" i="2"/>
  <c r="M7" i="2"/>
  <c r="L7" i="2"/>
  <c r="M6" i="2"/>
  <c r="L6" i="2"/>
  <c r="B5" i="1"/>
  <c r="F22" i="6"/>
  <c r="G22" i="6" s="1"/>
  <c r="H7" i="8" l="1"/>
  <c r="G10" i="9"/>
  <c r="G14" i="9"/>
  <c r="H10" i="8"/>
  <c r="H12" i="8"/>
  <c r="H14" i="8"/>
  <c r="H16" i="8"/>
  <c r="H18" i="8"/>
  <c r="H20" i="8"/>
  <c r="H22" i="8"/>
  <c r="H24" i="8"/>
  <c r="H6" i="8"/>
  <c r="G7" i="9"/>
  <c r="G11" i="9"/>
  <c r="G15" i="9"/>
  <c r="E6" i="9"/>
  <c r="G6" i="9" s="1"/>
  <c r="G8" i="9"/>
  <c r="F8" i="8"/>
  <c r="H8" i="8" s="1"/>
  <c r="G13" i="3"/>
  <c r="H13" i="3" s="1"/>
  <c r="G19" i="5"/>
  <c r="H19" i="5" s="1"/>
  <c r="G15" i="3"/>
  <c r="H15" i="3" s="1"/>
  <c r="E21" i="4"/>
  <c r="F21" i="4" s="1"/>
  <c r="G20" i="5"/>
  <c r="H20" i="5" s="1"/>
  <c r="E19" i="4"/>
  <c r="F19" i="4" s="1"/>
  <c r="G21" i="3"/>
  <c r="H21" i="3" s="1"/>
  <c r="G11" i="5"/>
  <c r="H11" i="5" s="1"/>
  <c r="F10" i="6"/>
  <c r="G10" i="6" s="1"/>
  <c r="F24" i="6"/>
  <c r="G24" i="6" s="1"/>
  <c r="G7" i="3"/>
  <c r="H7" i="3" s="1"/>
  <c r="G23" i="3"/>
  <c r="H23" i="3" s="1"/>
  <c r="G12" i="5"/>
  <c r="H12" i="5" s="1"/>
  <c r="F12" i="6"/>
  <c r="G12" i="6" s="1"/>
  <c r="G10" i="3"/>
  <c r="H10" i="3" s="1"/>
  <c r="G18" i="3"/>
  <c r="H18" i="3" s="1"/>
  <c r="E11" i="4"/>
  <c r="F11" i="4" s="1"/>
  <c r="G6" i="5"/>
  <c r="H6" i="5" s="1"/>
  <c r="G14" i="5"/>
  <c r="H14" i="5" s="1"/>
  <c r="G22" i="5"/>
  <c r="H22" i="5" s="1"/>
  <c r="F18" i="6"/>
  <c r="G18" i="6" s="1"/>
  <c r="G12" i="3"/>
  <c r="H12" i="3" s="1"/>
  <c r="G20" i="3"/>
  <c r="H20" i="3" s="1"/>
  <c r="E13" i="4"/>
  <c r="F13" i="4" s="1"/>
  <c r="G9" i="5"/>
  <c r="H9" i="5" s="1"/>
  <c r="G17" i="5"/>
  <c r="H17" i="5" s="1"/>
  <c r="G25" i="5"/>
  <c r="H25" i="5" s="1"/>
  <c r="F20" i="6"/>
  <c r="G20" i="6" s="1"/>
  <c r="C24" i="1"/>
  <c r="C21" i="1"/>
  <c r="C22" i="1"/>
  <c r="G9" i="9"/>
  <c r="I6" i="2"/>
  <c r="J6" i="2" s="1"/>
  <c r="I7" i="2"/>
  <c r="J7" i="2" s="1"/>
  <c r="I8" i="2"/>
  <c r="J8" i="2" s="1"/>
  <c r="I9" i="2"/>
  <c r="J9" i="2" s="1"/>
  <c r="I10" i="2"/>
  <c r="J10" i="2" s="1"/>
  <c r="I11" i="2"/>
  <c r="J11" i="2" s="1"/>
  <c r="I12" i="2"/>
  <c r="J12" i="2" s="1"/>
  <c r="I13" i="2"/>
  <c r="J13" i="2" s="1"/>
  <c r="I14" i="2"/>
  <c r="J14" i="2" s="1"/>
  <c r="I15" i="2"/>
  <c r="J15" i="2" s="1"/>
  <c r="I16" i="2"/>
  <c r="J16" i="2" s="1"/>
  <c r="I17" i="2"/>
  <c r="J17" i="2" s="1"/>
  <c r="I18" i="2"/>
  <c r="J18" i="2" s="1"/>
  <c r="I19" i="2"/>
  <c r="J19" i="2" s="1"/>
  <c r="I20" i="2"/>
  <c r="J20" i="2" s="1"/>
  <c r="I21" i="2"/>
  <c r="J21" i="2" s="1"/>
  <c r="I22" i="2"/>
  <c r="J22" i="2" s="1"/>
  <c r="I23" i="2"/>
  <c r="J23" i="2" s="1"/>
  <c r="I24" i="2"/>
  <c r="J24" i="2" s="1"/>
  <c r="I25" i="2"/>
  <c r="J25" i="2" s="1"/>
  <c r="I26" i="2"/>
  <c r="J26" i="2" s="1"/>
  <c r="I27" i="2"/>
  <c r="J27" i="2" s="1"/>
  <c r="I28" i="2"/>
  <c r="J28" i="2" s="1"/>
  <c r="I29" i="2"/>
  <c r="J29" i="2" s="1"/>
  <c r="I30" i="2"/>
  <c r="J30" i="2" s="1"/>
  <c r="I31" i="2"/>
  <c r="J31" i="2" s="1"/>
  <c r="I32" i="2"/>
  <c r="J32" i="2" s="1"/>
  <c r="I33" i="2"/>
  <c r="J33" i="2" s="1"/>
  <c r="I34" i="2"/>
  <c r="J34" i="2" s="1"/>
  <c r="I35" i="2"/>
  <c r="J35" i="2" s="1"/>
  <c r="G8" i="3"/>
  <c r="H8" i="3" s="1"/>
  <c r="G11" i="3"/>
  <c r="H11" i="3" s="1"/>
  <c r="G16" i="3"/>
  <c r="H16" i="3" s="1"/>
  <c r="G19" i="3"/>
  <c r="H19" i="3" s="1"/>
  <c r="G24" i="3"/>
  <c r="H24" i="3" s="1"/>
  <c r="E9" i="4"/>
  <c r="F9" i="4" s="1"/>
  <c r="E17" i="4"/>
  <c r="F17" i="4" s="1"/>
  <c r="E25" i="4"/>
  <c r="F25" i="4" s="1"/>
  <c r="G7" i="5"/>
  <c r="H7" i="5" s="1"/>
  <c r="G10" i="5"/>
  <c r="H10" i="5" s="1"/>
  <c r="G15" i="5"/>
  <c r="H15" i="5" s="1"/>
  <c r="G18" i="5"/>
  <c r="H18" i="5" s="1"/>
  <c r="G23" i="5"/>
  <c r="H23" i="5" s="1"/>
  <c r="F8" i="6"/>
  <c r="G8" i="6" s="1"/>
  <c r="F16" i="6"/>
  <c r="G16" i="6" s="1"/>
  <c r="G13" i="9"/>
  <c r="G35" i="7"/>
  <c r="H35" i="7" s="1"/>
  <c r="G33" i="7"/>
  <c r="H33" i="7" s="1"/>
  <c r="G31" i="7"/>
  <c r="H31" i="7" s="1"/>
  <c r="G29" i="7"/>
  <c r="H29" i="7" s="1"/>
  <c r="G27" i="7"/>
  <c r="H27" i="7" s="1"/>
  <c r="G25" i="7"/>
  <c r="H25" i="7" s="1"/>
  <c r="G23" i="7"/>
  <c r="H23" i="7" s="1"/>
  <c r="G21" i="7"/>
  <c r="H21" i="7" s="1"/>
  <c r="G19" i="7"/>
  <c r="H19" i="7" s="1"/>
  <c r="G17" i="7"/>
  <c r="H17" i="7" s="1"/>
  <c r="G15" i="7"/>
  <c r="H15" i="7" s="1"/>
  <c r="G13" i="7"/>
  <c r="H13" i="7" s="1"/>
  <c r="G11" i="7"/>
  <c r="H11" i="7" s="1"/>
  <c r="G9" i="7"/>
  <c r="H9" i="7" s="1"/>
  <c r="G7" i="7"/>
  <c r="H7" i="7" s="1"/>
  <c r="F25" i="6"/>
  <c r="G25" i="6" s="1"/>
  <c r="F23" i="6"/>
  <c r="G23" i="6" s="1"/>
  <c r="F21" i="6"/>
  <c r="G21" i="6" s="1"/>
  <c r="F19" i="6"/>
  <c r="G19" i="6" s="1"/>
  <c r="F17" i="6"/>
  <c r="G17" i="6" s="1"/>
  <c r="F15" i="6"/>
  <c r="G15" i="6" s="1"/>
  <c r="F13" i="6"/>
  <c r="G13" i="6" s="1"/>
  <c r="F11" i="6"/>
  <c r="G11" i="6" s="1"/>
  <c r="F9" i="6"/>
  <c r="G9" i="6" s="1"/>
  <c r="F7" i="6"/>
  <c r="G7" i="6" s="1"/>
  <c r="E24" i="4"/>
  <c r="F24" i="4" s="1"/>
  <c r="E22" i="4"/>
  <c r="F22" i="4" s="1"/>
  <c r="E20" i="4"/>
  <c r="F20" i="4" s="1"/>
  <c r="E18" i="4"/>
  <c r="F18" i="4" s="1"/>
  <c r="E16" i="4"/>
  <c r="F16" i="4" s="1"/>
  <c r="E14" i="4"/>
  <c r="F14" i="4" s="1"/>
  <c r="E12" i="4"/>
  <c r="F12" i="4" s="1"/>
  <c r="E10" i="4"/>
  <c r="F10" i="4" s="1"/>
  <c r="E8" i="4"/>
  <c r="F8" i="4" s="1"/>
  <c r="E6" i="4"/>
  <c r="F6" i="4" s="1"/>
  <c r="A7" i="1"/>
  <c r="G34" i="7"/>
  <c r="H34" i="7" s="1"/>
  <c r="G32" i="7"/>
  <c r="H32" i="7" s="1"/>
  <c r="G30" i="7"/>
  <c r="H30" i="7" s="1"/>
  <c r="G28" i="7"/>
  <c r="H28" i="7" s="1"/>
  <c r="G26" i="7"/>
  <c r="H26" i="7" s="1"/>
  <c r="G24" i="7"/>
  <c r="H24" i="7" s="1"/>
  <c r="G22" i="7"/>
  <c r="H22" i="7" s="1"/>
  <c r="G20" i="7"/>
  <c r="H20" i="7" s="1"/>
  <c r="G18" i="7"/>
  <c r="H18" i="7" s="1"/>
  <c r="G16" i="7"/>
  <c r="H16" i="7" s="1"/>
  <c r="G14" i="7"/>
  <c r="H14" i="7" s="1"/>
  <c r="G12" i="7"/>
  <c r="H12" i="7" s="1"/>
  <c r="G10" i="7"/>
  <c r="H10" i="7" s="1"/>
  <c r="G8" i="7"/>
  <c r="H8" i="7" s="1"/>
  <c r="G6" i="7"/>
  <c r="H6" i="7" s="1"/>
  <c r="G6" i="3"/>
  <c r="H6" i="3" s="1"/>
  <c r="G9" i="3"/>
  <c r="H9" i="3" s="1"/>
  <c r="G14" i="3"/>
  <c r="H14" i="3" s="1"/>
  <c r="G17" i="3"/>
  <c r="H17" i="3" s="1"/>
  <c r="G22" i="3"/>
  <c r="H22" i="3" s="1"/>
  <c r="G25" i="3"/>
  <c r="H25" i="3" s="1"/>
  <c r="E7" i="4"/>
  <c r="F7" i="4" s="1"/>
  <c r="E15" i="4"/>
  <c r="F15" i="4" s="1"/>
  <c r="E23" i="4"/>
  <c r="F23" i="4" s="1"/>
  <c r="G8" i="5"/>
  <c r="H8" i="5" s="1"/>
  <c r="G13" i="5"/>
  <c r="H13" i="5" s="1"/>
  <c r="G16" i="5"/>
  <c r="H16" i="5" s="1"/>
  <c r="G21" i="5"/>
  <c r="H21" i="5" s="1"/>
  <c r="G24" i="5"/>
  <c r="H24" i="5" s="1"/>
  <c r="F6" i="6"/>
  <c r="G6" i="6" s="1"/>
  <c r="F14" i="6"/>
  <c r="G14" i="6" s="1"/>
  <c r="H26" i="8" l="1"/>
  <c r="B15" i="1" s="1"/>
  <c r="G16" i="9"/>
  <c r="B16" i="1" s="1"/>
  <c r="H26" i="5"/>
  <c r="B12" i="1" s="1"/>
  <c r="H36" i="7"/>
  <c r="B14" i="1" s="1"/>
  <c r="F26" i="4"/>
  <c r="B11" i="1" s="1"/>
  <c r="G26" i="6"/>
  <c r="B13" i="1" s="1"/>
  <c r="J36" i="2"/>
  <c r="B9" i="1" s="1"/>
  <c r="H26" i="3"/>
  <c r="B10" i="1" l="1"/>
  <c r="B22" i="1" s="1"/>
  <c r="B21" i="1"/>
  <c r="B23" i="1"/>
  <c r="B17" i="1" l="1"/>
  <c r="B24" i="1"/>
  <c r="B26" i="1" s="1"/>
</calcChain>
</file>

<file path=xl/sharedStrings.xml><?xml version="1.0" encoding="utf-8"?>
<sst xmlns="http://schemas.openxmlformats.org/spreadsheetml/2006/main" count="609" uniqueCount="336">
  <si>
    <t>Indiener</t>
  </si>
  <si>
    <t>Type aanvraag</t>
  </si>
  <si>
    <t>Startdatum kennisontwikkeling</t>
  </si>
  <si>
    <t>Activiteit</t>
  </si>
  <si>
    <t>Behaalde punten</t>
  </si>
  <si>
    <t>A. Na- en bijscholing (met of zonder examen)</t>
  </si>
  <si>
    <t>B. Bijwonen symposia, congressen, e.d.</t>
  </si>
  <si>
    <t>C. Presentatie op symposia, congressen, e.d.</t>
  </si>
  <si>
    <t>D. Publicatie van (niet-gerefereerd) artikel in vaktijdschrift</t>
  </si>
  <si>
    <t>E. Publicatie van gerefereerd artikel in tijdschrift</t>
  </si>
  <si>
    <t>F. Doceren aan erkend opleidingsinstituut of erkende nascholing</t>
  </si>
  <si>
    <t>G. Lidmaatschap (inter)nationale commissies</t>
  </si>
  <si>
    <t>H. Lidmaatschap vakverenigingen</t>
  </si>
  <si>
    <t>Totaal A. t/m H.</t>
  </si>
  <si>
    <t>Toetsing</t>
  </si>
  <si>
    <t>Minimaal te behalen</t>
  </si>
  <si>
    <t>C. t/m H.</t>
  </si>
  <si>
    <t>Voorlopige beoordeling</t>
  </si>
  <si>
    <t>Bij herregistatie van stralingsdeskundigheid worden eisen gesteld aan uw kennisontwikkeling.</t>
  </si>
  <si>
    <t>Dit schema is ontwikkeld om uw kennisontwikkeling te registreren en om na te gaan of u aan de eisen voor registratie kunt voldoen.</t>
  </si>
  <si>
    <t>De eisen kunt u terugvinden in de Regeling basisveiligheidsnormen stralingsbescherming (art. 5.8 en 5.9 en bijlage 5.1, onderdeel A).</t>
  </si>
  <si>
    <t xml:space="preserve">De gele velden kunnen worden ingevuld. </t>
  </si>
  <si>
    <t>Vul uw naam in, de datum waarop de registratie moet ingaan en het type registratie (coordinerend of algemeen coordinerend deskundige)</t>
  </si>
  <si>
    <t>De periode voor kennisontwikkeling is 5 jaar.</t>
  </si>
  <si>
    <t>De activiteiten zijn onderverdeeld in categorieën A t/m H. Klik op de onderstreepte items om naar het bijbehorende invulblad te gaan.</t>
  </si>
  <si>
    <t>Zodra alle activiteiten zijn ingevuld kan worden getoetst of u al aan de criteria voor herregistratie voldoet.</t>
  </si>
  <si>
    <t>Er gelden minimumeisen voor het totaal aantal punten en voor het aantal punten in categorie A en B.</t>
  </si>
  <si>
    <t>Toetsingsformulier kennisontwikkeling ten behoeve van herregistratie stralingsbeschermingsdeskundigen</t>
  </si>
  <si>
    <t>Nr.</t>
  </si>
  <si>
    <t>Type instituut/organisator</t>
  </si>
  <si>
    <t>Naam instituut/organisator</t>
  </si>
  <si>
    <t>Naam/onderwerp/titel</t>
  </si>
  <si>
    <t>(Begin)Datum</t>
  </si>
  <si>
    <t>aantal dagdelen</t>
  </si>
  <si>
    <t>%straling</t>
  </si>
  <si>
    <t>positief resultaat examen?</t>
  </si>
  <si>
    <t>in bereik</t>
  </si>
  <si>
    <t>punten</t>
  </si>
  <si>
    <t>programma</t>
  </si>
  <si>
    <t>bewijs van deelname</t>
  </si>
  <si>
    <t>bewijs van positief resultaat examen</t>
  </si>
  <si>
    <t>A1</t>
  </si>
  <si>
    <t>v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</si>
  <si>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</si>
  <si>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</si>
  <si>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</si>
  <si>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</si>
  <si>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</si>
  <si>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</si>
  <si>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</si>
  <si>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</si>
  <si>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</si>
  <si>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</si>
  <si>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</si>
  <si>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</si>
  <si>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</si>
  <si>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A15</t>
  </si>
  <si>
    <t>A16</t>
  </si>
  <si>
    <t>A17</t>
  </si>
  <si>
    <t>A18</t>
  </si>
  <si>
    <t>A19</t>
  </si>
  <si>
    <t>A20</t>
  </si>
  <si>
    <t>A21</t>
  </si>
  <si>
    <t>A22</t>
  </si>
  <si>
    <t>A24</t>
  </si>
  <si>
    <t>A25</t>
  </si>
  <si>
    <t>A26</t>
  </si>
  <si>
    <t>A27</t>
  </si>
  <si>
    <t>A28</t>
  </si>
  <si>
    <t>A29</t>
  </si>
  <si>
    <t>A30</t>
  </si>
  <si>
    <t>Voorblad</t>
  </si>
  <si>
    <t>B1</t>
  </si>
  <si>
    <t>B2</t>
  </si>
  <si>
    <t>B3</t>
  </si>
  <si>
    <t>B4</t>
  </si>
  <si>
    <t>B5</t>
  </si>
  <si>
    <t>B6</t>
  </si>
  <si>
    <t>B7</t>
  </si>
  <si>
    <t>B8</t>
  </si>
  <si>
    <t>B9</t>
  </si>
  <si>
    <t>B10</t>
  </si>
  <si>
    <t>B11</t>
  </si>
  <si>
    <t>B12</t>
  </si>
  <si>
    <t>B13</t>
  </si>
  <si>
    <t>B14</t>
  </si>
  <si>
    <t>B15</t>
  </si>
  <si>
    <t>B16</t>
  </si>
  <si>
    <t>B17</t>
  </si>
  <si>
    <t>B18</t>
  </si>
  <si>
    <t>B19</t>
  </si>
  <si>
    <t>B20</t>
  </si>
  <si>
    <t>C. Presentatie op symposia, congressen, e.d. (voor iedere presentatie/lezing 1 regel)</t>
  </si>
  <si>
    <t>Datum</t>
  </si>
  <si>
    <t>bereik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</si>
  <si>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</si>
  <si>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</si>
  <si>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</si>
  <si>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</si>
  <si>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</si>
  <si>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</si>
  <si>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</si>
  <si>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</si>
  <si>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</si>
  <si>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</si>
  <si>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</si>
  <si>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</si>
  <si>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</si>
  <si>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</si>
  <si>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</si>
  <si>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</si>
  <si>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</si>
  <si>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</si>
  <si>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</si>
  <si>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</si>
  <si>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D. Publicatie van (niet-gerefereerd) artikel in vaktijdschrift (1 regel per publicatie)</t>
  </si>
  <si>
    <t>Uitgever vaktijdschrift</t>
  </si>
  <si>
    <t>Naam tijdschrift</t>
  </si>
  <si>
    <t>Titel artikel</t>
  </si>
  <si>
    <t>onderwerp</t>
  </si>
  <si>
    <t>Datum publicatie</t>
  </si>
  <si>
    <t>inhoudsopgave tijdschift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</si>
  <si>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</si>
  <si>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</si>
  <si>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</si>
  <si>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</si>
  <si>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</si>
  <si>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</si>
  <si>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</si>
  <si>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</si>
  <si>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</si>
  <si>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</si>
  <si>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</si>
  <si>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</si>
  <si>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</si>
  <si>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</si>
  <si>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</si>
  <si>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</si>
  <si>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</si>
  <si>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</si>
  <si>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</si>
  <si>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</si>
  <si>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E. Publicatie van gerefereerd artikel in tijdschrift (1 regel per publicatie)</t>
  </si>
  <si>
    <t>E1</t>
  </si>
  <si>
    <t>E2</t>
  </si>
  <si>
    <t>E3</t>
  </si>
  <si>
    <t>E4</t>
  </si>
  <si>
    <t>E5</t>
  </si>
  <si>
    <t>E6</t>
  </si>
  <si>
    <t>E7</t>
  </si>
  <si>
    <t>E8</t>
  </si>
  <si>
    <t>E9</t>
  </si>
  <si>
    <t>E10</t>
  </si>
  <si>
    <t>E11</t>
  </si>
  <si>
    <t>E12</t>
  </si>
  <si>
    <t>E13</t>
  </si>
  <si>
    <t>E14</t>
  </si>
  <si>
    <t>E15</t>
  </si>
  <si>
    <t>E16</t>
  </si>
  <si>
    <t>E17</t>
  </si>
  <si>
    <t>E18</t>
  </si>
  <si>
    <t>E19</t>
  </si>
  <si>
    <t>E20</t>
  </si>
  <si>
    <t>F. Doceren aan erkend opleidingsinstituut of erkende nascholing (1 regel per college)</t>
  </si>
  <si>
    <t>aantal lesuren</t>
  </si>
  <si>
    <t>Cursus-programma</t>
  </si>
  <si>
    <t>F1</t>
  </si>
  <si>
    <t>F2</t>
  </si>
  <si>
    <t>F3</t>
  </si>
  <si>
    <t>F4</t>
  </si>
  <si>
    <t>F5</t>
  </si>
  <si>
    <t>F6</t>
  </si>
  <si>
    <t>F7</t>
  </si>
  <si>
    <t>F8</t>
  </si>
  <si>
    <t>F9</t>
  </si>
  <si>
    <t>F10</t>
  </si>
  <si>
    <t>F11</t>
  </si>
  <si>
    <t>F12</t>
  </si>
  <si>
    <t>F13</t>
  </si>
  <si>
    <t>F14</t>
  </si>
  <si>
    <t>F15</t>
  </si>
  <si>
    <t>F16</t>
  </si>
  <si>
    <t>F17</t>
  </si>
  <si>
    <t>F18</t>
  </si>
  <si>
    <t>F19</t>
  </si>
  <si>
    <t>F20</t>
  </si>
  <si>
    <t>F21</t>
  </si>
  <si>
    <t>F22</t>
  </si>
  <si>
    <t>F24</t>
  </si>
  <si>
    <t>F25</t>
  </si>
  <si>
    <t>F26</t>
  </si>
  <si>
    <t>F27</t>
  </si>
  <si>
    <t>F28</t>
  </si>
  <si>
    <t>F29</t>
  </si>
  <si>
    <t>F30</t>
  </si>
  <si>
    <t>Naam organisatie / instelling</t>
  </si>
  <si>
    <t>Naam commissie/werkgroep</t>
  </si>
  <si>
    <t>Aanvang lidmaatschap</t>
  </si>
  <si>
    <t>Einde lidmaatschap</t>
  </si>
  <si>
    <t>deelnemers-lijsten</t>
  </si>
  <si>
    <t>G1</t>
  </si>
  <si>
    <t>G2</t>
  </si>
  <si>
    <t>G3</t>
  </si>
  <si>
    <t>G4</t>
  </si>
  <si>
    <t>G5</t>
  </si>
  <si>
    <t>G6</t>
  </si>
  <si>
    <t>G7</t>
  </si>
  <si>
    <t>G8</t>
  </si>
  <si>
    <t>G9</t>
  </si>
  <si>
    <t>G10</t>
  </si>
  <si>
    <t>G11</t>
  </si>
  <si>
    <t>G12</t>
  </si>
  <si>
    <t>G13</t>
  </si>
  <si>
    <t>G14</t>
  </si>
  <si>
    <t>G15</t>
  </si>
  <si>
    <t>G16</t>
  </si>
  <si>
    <t>G17</t>
  </si>
  <si>
    <t>G18</t>
  </si>
  <si>
    <t>G19</t>
  </si>
  <si>
    <t>G20</t>
  </si>
  <si>
    <t>Naam vereniging</t>
  </si>
  <si>
    <t>bewijs van lidmaatschap</t>
  </si>
  <si>
    <t>H1</t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</si>
  <si>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</si>
  <si>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</si>
  <si>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</si>
  <si>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</si>
  <si>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</si>
  <si>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</si>
  <si>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</si>
  <si>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</si>
  <si>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</si>
  <si>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Type instituut</t>
  </si>
  <si>
    <t>Erkende opleider</t>
  </si>
  <si>
    <t>NVS (Nederlandse Vereniging voor Stralingshygiëne)</t>
  </si>
  <si>
    <t>NVKF (Nederlandse Vereniging voor Klinische Fysica)</t>
  </si>
  <si>
    <t>NVNG (Nederlandse Vereniging voor Nucleaire Geneeskunde)</t>
  </si>
  <si>
    <t>Academisch ziekenhuis / universiteit</t>
  </si>
  <si>
    <t>IAEA (International Atomic Energy Agency)</t>
  </si>
  <si>
    <t>BNEN (Belgian Nuclear Engineering Network)</t>
  </si>
  <si>
    <t>ENEN (European Nuclear Engineering Network)</t>
  </si>
  <si>
    <t>CHERNE (Cooperation for Higher Education on Radiological and Nuclear Engineering)</t>
  </si>
  <si>
    <t>Stralingsbeschermingsinstituut uit EU-lidstaat of uit met EU geassocieerde staat</t>
  </si>
  <si>
    <t>HPS (Health Physics Society)</t>
  </si>
  <si>
    <t>Bedrijf(interne) training</t>
  </si>
  <si>
    <t>Anders (instituut s.v.p. noemen in volgende kolom)</t>
  </si>
  <si>
    <t>Erkende opleiders</t>
  </si>
  <si>
    <t>Organisatoren congressen</t>
  </si>
  <si>
    <t>Reactor Instituut Delft, NCSV</t>
  </si>
  <si>
    <t>LUMC Leiden, Boerhaave Nascholing</t>
  </si>
  <si>
    <t>IRPA (International Radiation Protection Association)</t>
  </si>
  <si>
    <t>Katholieke Universiteit Nijmegen, Radboud Universiteit</t>
  </si>
  <si>
    <t>IRPA-leden (anders dan NVS, b.v. BVS, FS, SRP, SFRP, HPS)</t>
  </si>
  <si>
    <t>NRG</t>
  </si>
  <si>
    <t>Rijksuniversiteit Groningen</t>
  </si>
  <si>
    <t>Technische Universiteit Eindhoven</t>
  </si>
  <si>
    <t>Overige erkende opleider (organisator s.v.p. noemen volgende kolom)</t>
  </si>
  <si>
    <t>NVRO (Nederlandse Vereniging voor Radiotherapie en Oncologie)</t>
  </si>
  <si>
    <t>NVvR (Nederlandse Vereniging voor Radiologie)</t>
  </si>
  <si>
    <t>Vaktijdschriften</t>
  </si>
  <si>
    <t>AAPM (American Association of Physicists in Medicine)</t>
  </si>
  <si>
    <t>IRPA-leden (b.v. NVS, BVS, …)</t>
  </si>
  <si>
    <t>EFOMP (European Federation of Organisations for Medical Physics)</t>
  </si>
  <si>
    <t>Verenigingen van medisch specialisten</t>
  </si>
  <si>
    <t>IPEM (Institute of Physics and Engineering in Medicine)</t>
  </si>
  <si>
    <t>NVVK (Nederlandse Vereniging van Veiligheidskundigen)</t>
  </si>
  <si>
    <t>IOMP (International Organization for Medical Physics)</t>
  </si>
  <si>
    <t>NVvA (Nederlandse Vereniging van Arbeidsdeskundigen)</t>
  </si>
  <si>
    <t>IFMBE (International Federation for Medical and Biological Engineering)</t>
  </si>
  <si>
    <t>NVA&amp;O (Nederlands-Vlaamse Accreditatieorganisatie)</t>
  </si>
  <si>
    <t>IUPESM (International Union for Physical and Engineering Sciences in Medicine)</t>
  </si>
  <si>
    <t>Anders (titel svp noemen volgende kolom)</t>
  </si>
  <si>
    <t>ABR (American Board of Radiology)</t>
  </si>
  <si>
    <t>RSNA (Radiological Society of North America)</t>
  </si>
  <si>
    <t>Onderwerpen</t>
  </si>
  <si>
    <t>ECR (European Congress of Radiology)</t>
  </si>
  <si>
    <t>ioniserende straling in de brede zin</t>
  </si>
  <si>
    <t>ESC (European Society of Cardiology)</t>
  </si>
  <si>
    <t>risico inventarisatie en evaluatie</t>
  </si>
  <si>
    <t>EANM (European Association of Nuclear Medicine)</t>
  </si>
  <si>
    <t>risicomanagement / risicocommunicatie</t>
  </si>
  <si>
    <t>SNM / SNMMI (Society for Nuclear Medicine and Molecular Imaging)</t>
  </si>
  <si>
    <t>veiligheidscultuur</t>
  </si>
  <si>
    <t>ESTRO (European Society for Radiotherapy &amp; Oncology)</t>
  </si>
  <si>
    <t>anders</t>
  </si>
  <si>
    <t>ASTRO (American Society for Radiation Oncology)</t>
  </si>
  <si>
    <t>PTCOG (Particle Therapy Co-Operative Group)</t>
  </si>
  <si>
    <t>Commissies</t>
  </si>
  <si>
    <t>ISIORT (International Society of Intraoperative Radiation Therapy)</t>
  </si>
  <si>
    <t>IUR (International Union of Radioecology)</t>
  </si>
  <si>
    <t>NCS (Nederlandse Commissie voor Stralingsdosimetrie)</t>
  </si>
  <si>
    <t>EAN (European ALARA Network)</t>
  </si>
  <si>
    <t>ICRM (International Committee for Radionuclide Metrology)</t>
  </si>
  <si>
    <t>EURADOS (European Radiation Dosimetry Group)</t>
  </si>
  <si>
    <t>Gezondheidsraad</t>
  </si>
  <si>
    <t>EUTERP (European Platform on Education and Training in Radiation Protection)</t>
  </si>
  <si>
    <t>Adviescommissie van Nederlandse overheid</t>
  </si>
  <si>
    <t>ENEN (European Nuclear Education Network)</t>
  </si>
  <si>
    <t>Europese Commissie</t>
  </si>
  <si>
    <t>CHERNE (Cooperation of Higher Education on Radiological and Nuclear Engineering)</t>
  </si>
  <si>
    <t>Anders (organisator svp noemen volgende kolom)</t>
  </si>
  <si>
    <t>ICRP ( International Commission on Radiological Protection)</t>
  </si>
  <si>
    <t>Anders (organisatie svp noemen volgende kolom)</t>
  </si>
  <si>
    <t>Tijdschriften</t>
  </si>
  <si>
    <t>Health Physics</t>
  </si>
  <si>
    <t>Vakverenigingen</t>
  </si>
  <si>
    <t xml:space="preserve">Science </t>
  </si>
  <si>
    <t>IRPA-leden (b.v. NVS, BVS, ...)</t>
  </si>
  <si>
    <t>Nature</t>
  </si>
  <si>
    <t>Sectie radio- en stralenchemie KNCV (Koninklijke Nederlandse Chemische Vereniging)</t>
  </si>
  <si>
    <t>Journal of Nuclear Medicine</t>
  </si>
  <si>
    <t>The Lancet</t>
  </si>
  <si>
    <t>Radiation Protection Dosimetry</t>
  </si>
  <si>
    <t>The British Journal of Radiology</t>
  </si>
  <si>
    <t>NVMBR (Nederlandse Vereniging Medische Beeldvorming en Radiotherapie)</t>
  </si>
  <si>
    <t>International Journal of applied Radiation and Isotopes</t>
  </si>
  <si>
    <t>American Journal of Radiology</t>
  </si>
  <si>
    <t>NVRB (Nederlandse Vereniging voor Radiobiologie)</t>
  </si>
  <si>
    <t>Journal of Radiological Protection</t>
  </si>
  <si>
    <t>Anders (s.v.p. omschrijven)</t>
  </si>
  <si>
    <t>Radiation Research</t>
  </si>
  <si>
    <t>International Journal of Radiation Biology</t>
  </si>
  <si>
    <t>Radiation And Environmental Biophysics</t>
  </si>
  <si>
    <t>Medical Physics</t>
  </si>
  <si>
    <t>Journal of Environmental Radioactivity</t>
  </si>
  <si>
    <t>Radiation Protection Management</t>
  </si>
  <si>
    <t>Physics in Medicine &amp; Biology</t>
  </si>
  <si>
    <t>International Journal of Radiation Oncology/ Biology/ Physics</t>
  </si>
  <si>
    <t>Radiotherapy &amp; Oncology</t>
  </si>
  <si>
    <t>Tijdschrift voor Nucleaire Geneeskunde</t>
  </si>
  <si>
    <t>European Journal of Nuclear Medicine and Molecular Imaging</t>
  </si>
  <si>
    <t>Aanvraag</t>
  </si>
  <si>
    <t>Coördinerend deskundige</t>
  </si>
  <si>
    <t>Algemeen coördinerend deskundige</t>
  </si>
  <si>
    <t>Datum herregistratie</t>
  </si>
  <si>
    <t>Stralingsbeschermingsdeskundige niveau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</si>
</sst>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m/d/yyyy"/>
    <numFmt numFmtId="165" formatCode="[=2]&quot;ACD&quot;;&quot;CD&quot;"/>
    <numFmt numFmtId="166" formatCode="[=0]0;0.00"/>
    <numFmt numFmtId="167" formatCode="[$-413]d/mmm/yyyy;@"/>
  </numFmts>
  <fonts count="11" x14ac:knownFonts="1">
    <font>
      <sz val="10"/>
      <name val="Arial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color rgb="FF0000FF"/>
      <name val="Arial"/>
      <family val="2"/>
    </font>
    <font>
      <b/>
      <sz val="10"/>
      <color rgb="FF00FF00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9"/>
      <name val="Verdana"/>
      <family val="2"/>
    </font>
    <font>
      <b/>
      <sz val="9"/>
      <name val="Verdan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DDDDD"/>
        <bgColor rgb="FFFFCCCC"/>
      </patternFill>
    </fill>
    <fill>
      <patternFill patternType="solid">
        <fgColor rgb="FFFFFF00"/>
        <bgColor rgb="FFFFFF00"/>
      </patternFill>
    </fill>
  </fills>
  <borders count="4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9" fontId="10" fillId="0" borderId="0" applyBorder="0" applyProtection="0"/>
    <xf numFmtId="0" fontId="4" fillId="0" borderId="0" applyBorder="0" applyProtection="0"/>
    <xf numFmtId="0" fontId="1" fillId="2" borderId="0" applyBorder="0" applyProtection="0"/>
  </cellStyleXfs>
  <cellXfs count="116">
    <xf numFmtId="0" fontId="0" fillId="0" borderId="0" xfId="0"/>
    <xf numFmtId="0" fontId="2" fillId="0" borderId="1" xfId="0" applyFont="1" applyBorder="1"/>
    <xf numFmtId="0" fontId="3" fillId="3" borderId="2" xfId="0" applyFont="1" applyFill="1" applyBorder="1" applyAlignment="1" applyProtection="1">
      <alignment horizontal="center"/>
      <protection locked="0"/>
    </xf>
    <xf numFmtId="0" fontId="2" fillId="0" borderId="3" xfId="0" applyFont="1" applyBorder="1"/>
    <xf numFmtId="164" fontId="0" fillId="3" borderId="4" xfId="0" applyNumberFormat="1" applyFill="1" applyBorder="1" applyAlignment="1" applyProtection="1">
      <alignment horizontal="center"/>
      <protection locked="0"/>
    </xf>
    <xf numFmtId="0" fontId="2" fillId="0" borderId="5" xfId="0" applyFont="1" applyBorder="1"/>
    <xf numFmtId="165" fontId="0" fillId="0" borderId="6" xfId="0" applyNumberFormat="1" applyBorder="1" applyAlignment="1" applyProtection="1">
      <alignment horizontal="center"/>
    </xf>
    <xf numFmtId="0" fontId="2" fillId="0" borderId="0" xfId="0" applyFont="1" applyBorder="1"/>
    <xf numFmtId="164" fontId="0" fillId="0" borderId="0" xfId="0" applyNumberFormat="1"/>
    <xf numFmtId="0" fontId="2" fillId="0" borderId="7" xfId="0" applyFont="1" applyBorder="1"/>
    <xf numFmtId="0" fontId="2" fillId="0" borderId="2" xfId="0" applyFont="1" applyBorder="1" applyAlignment="1">
      <alignment horizontal="center"/>
    </xf>
    <xf numFmtId="0" fontId="4" fillId="0" borderId="8" xfId="2" applyFont="1" applyBorder="1" applyAlignment="1" applyProtection="1"/>
    <xf numFmtId="0" fontId="4" fillId="0" borderId="3" xfId="2" applyFont="1" applyBorder="1" applyAlignment="1" applyProtection="1"/>
    <xf numFmtId="0" fontId="4" fillId="0" borderId="10" xfId="2" applyFont="1" applyBorder="1" applyAlignment="1" applyProtection="1"/>
    <xf numFmtId="0" fontId="3" fillId="0" borderId="12" xfId="2" applyFont="1" applyBorder="1" applyAlignment="1" applyProtection="1"/>
    <xf numFmtId="0" fontId="0" fillId="0" borderId="0" xfId="0" applyBorder="1" applyAlignment="1">
      <alignment horizontal="center"/>
    </xf>
    <xf numFmtId="0" fontId="2" fillId="0" borderId="0" xfId="0" applyFont="1"/>
    <xf numFmtId="0" fontId="2" fillId="0" borderId="13" xfId="0" applyFont="1" applyBorder="1" applyAlignment="1">
      <alignment horizontal="left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0" fillId="0" borderId="3" xfId="0" applyFont="1" applyBorder="1"/>
    <xf numFmtId="0" fontId="2" fillId="0" borderId="18" xfId="0" applyFont="1" applyBorder="1"/>
    <xf numFmtId="0" fontId="5" fillId="0" borderId="19" xfId="0" applyFont="1" applyBorder="1"/>
    <xf numFmtId="0" fontId="0" fillId="0" borderId="20" xfId="0" applyBorder="1"/>
    <xf numFmtId="0" fontId="3" fillId="0" borderId="21" xfId="0" applyFont="1" applyBorder="1"/>
    <xf numFmtId="0" fontId="0" fillId="0" borderId="22" xfId="0" applyBorder="1"/>
    <xf numFmtId="0" fontId="0" fillId="0" borderId="2" xfId="0" applyBorder="1"/>
    <xf numFmtId="0" fontId="0" fillId="0" borderId="23" xfId="0" applyFont="1" applyBorder="1"/>
    <xf numFmtId="0" fontId="0" fillId="0" borderId="0" xfId="0" applyBorder="1"/>
    <xf numFmtId="0" fontId="0" fillId="0" borderId="4" xfId="0" applyBorder="1"/>
    <xf numFmtId="0" fontId="3" fillId="0" borderId="23" xfId="0" applyFont="1" applyBorder="1"/>
    <xf numFmtId="0" fontId="0" fillId="0" borderId="24" xfId="0" applyFont="1" applyBorder="1"/>
    <xf numFmtId="0" fontId="0" fillId="0" borderId="17" xfId="0" applyBorder="1"/>
    <xf numFmtId="0" fontId="0" fillId="0" borderId="6" xfId="0" applyBorder="1"/>
    <xf numFmtId="0" fontId="6" fillId="0" borderId="0" xfId="0" applyFont="1"/>
    <xf numFmtId="0" fontId="4" fillId="0" borderId="0" xfId="2" applyFont="1" applyBorder="1" applyAlignment="1" applyProtection="1"/>
    <xf numFmtId="0" fontId="4" fillId="0" borderId="0" xfId="2" applyBorder="1" applyAlignment="1" applyProtection="1"/>
    <xf numFmtId="0" fontId="7" fillId="0" borderId="0" xfId="0" applyFont="1"/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horizontal="left" vertical="center"/>
    </xf>
    <xf numFmtId="0" fontId="3" fillId="3" borderId="25" xfId="0" applyFont="1" applyFill="1" applyBorder="1" applyAlignment="1" applyProtection="1">
      <alignment horizontal="left" vertical="center" wrapText="1"/>
      <protection locked="0"/>
    </xf>
    <xf numFmtId="0" fontId="3" fillId="3" borderId="26" xfId="0" applyFont="1" applyFill="1" applyBorder="1" applyAlignment="1" applyProtection="1">
      <alignment horizontal="left" vertical="center" wrapText="1"/>
      <protection locked="0"/>
    </xf>
    <xf numFmtId="0" fontId="0" fillId="3" borderId="26" xfId="0" applyFill="1" applyBorder="1" applyAlignment="1" applyProtection="1">
      <alignment horizontal="center" vertical="center"/>
      <protection locked="0"/>
    </xf>
    <xf numFmtId="9" fontId="0" fillId="3" borderId="26" xfId="1" applyFont="1" applyFill="1" applyBorder="1" applyAlignment="1" applyProtection="1">
      <alignment horizontal="center" vertical="center"/>
      <protection locked="0"/>
    </xf>
    <xf numFmtId="0" fontId="3" fillId="3" borderId="26" xfId="0" applyFont="1" applyFill="1" applyBorder="1" applyAlignment="1" applyProtection="1">
      <alignment horizontal="center" vertical="center"/>
      <protection locked="0"/>
    </xf>
    <xf numFmtId="0" fontId="0" fillId="0" borderId="27" xfId="0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Font="1" applyBorder="1" applyAlignment="1">
      <alignment horizontal="left" vertical="center"/>
    </xf>
    <xf numFmtId="0" fontId="0" fillId="3" borderId="28" xfId="0" applyFill="1" applyBorder="1" applyAlignment="1" applyProtection="1">
      <alignment horizontal="left" vertical="center" wrapText="1"/>
      <protection locked="0"/>
    </xf>
    <xf numFmtId="0" fontId="0" fillId="3" borderId="29" xfId="0" applyFill="1" applyBorder="1" applyAlignment="1" applyProtection="1">
      <alignment horizontal="left" vertical="center" wrapText="1"/>
      <protection locked="0"/>
    </xf>
    <xf numFmtId="0" fontId="0" fillId="3" borderId="29" xfId="0" applyFill="1" applyBorder="1" applyAlignment="1" applyProtection="1">
      <alignment horizontal="center" vertical="center"/>
      <protection locked="0"/>
    </xf>
    <xf numFmtId="9" fontId="0" fillId="3" borderId="29" xfId="1" applyFont="1" applyFill="1" applyBorder="1" applyAlignment="1" applyProtection="1">
      <alignment horizontal="center" vertical="center"/>
      <protection locked="0"/>
    </xf>
    <xf numFmtId="0" fontId="0" fillId="0" borderId="30" xfId="0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Font="1" applyBorder="1" applyAlignment="1">
      <alignment horizontal="left" vertical="center"/>
    </xf>
    <xf numFmtId="0" fontId="0" fillId="3" borderId="31" xfId="0" applyFill="1" applyBorder="1" applyAlignment="1" applyProtection="1">
      <alignment horizontal="left" vertical="center" wrapText="1"/>
      <protection locked="0"/>
    </xf>
    <xf numFmtId="0" fontId="0" fillId="3" borderId="32" xfId="0" applyFill="1" applyBorder="1" applyAlignment="1" applyProtection="1">
      <alignment horizontal="left" vertical="center" wrapText="1"/>
      <protection locked="0"/>
    </xf>
    <xf numFmtId="0" fontId="0" fillId="3" borderId="32" xfId="0" applyFill="1" applyBorder="1" applyAlignment="1" applyProtection="1">
      <alignment horizontal="center" vertical="center"/>
      <protection locked="0"/>
    </xf>
    <xf numFmtId="9" fontId="0" fillId="3" borderId="32" xfId="1" applyFont="1" applyFill="1" applyBorder="1" applyAlignment="1" applyProtection="1">
      <alignment horizontal="center" vertical="center"/>
      <protection locked="0"/>
    </xf>
    <xf numFmtId="0" fontId="0" fillId="0" borderId="33" xfId="0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3" borderId="26" xfId="0" applyFill="1" applyBorder="1" applyAlignment="1" applyProtection="1">
      <alignment horizontal="left" vertical="center" wrapText="1"/>
      <protection locked="0"/>
    </xf>
    <xf numFmtId="9" fontId="3" fillId="3" borderId="26" xfId="1" applyFont="1" applyFill="1" applyBorder="1" applyAlignment="1" applyProtection="1">
      <alignment horizontal="center" vertical="center"/>
      <protection locked="0"/>
    </xf>
    <xf numFmtId="0" fontId="0" fillId="0" borderId="34" xfId="0" applyBorder="1" applyAlignment="1">
      <alignment horizontal="center" vertical="center"/>
    </xf>
    <xf numFmtId="0" fontId="0" fillId="0" borderId="35" xfId="0" applyFont="1" applyBorder="1" applyAlignment="1">
      <alignment horizontal="center" vertical="center"/>
    </xf>
    <xf numFmtId="9" fontId="3" fillId="3" borderId="29" xfId="1" applyFont="1" applyFill="1" applyBorder="1" applyAlignment="1" applyProtection="1">
      <alignment horizontal="center" vertical="center"/>
      <protection locked="0"/>
    </xf>
    <xf numFmtId="0" fontId="0" fillId="0" borderId="36" xfId="0" applyBorder="1" applyAlignment="1">
      <alignment horizontal="center" vertical="center"/>
    </xf>
    <xf numFmtId="0" fontId="0" fillId="0" borderId="37" xfId="0" applyFont="1" applyBorder="1" applyAlignment="1">
      <alignment horizontal="center" vertical="center"/>
    </xf>
    <xf numFmtId="9" fontId="3" fillId="3" borderId="32" xfId="1" applyFont="1" applyFill="1" applyBorder="1" applyAlignment="1" applyProtection="1">
      <alignment horizontal="center" vertical="center"/>
      <protection locked="0"/>
    </xf>
    <xf numFmtId="0" fontId="0" fillId="0" borderId="38" xfId="0" applyBorder="1" applyAlignment="1">
      <alignment horizontal="center" vertical="center"/>
    </xf>
    <xf numFmtId="0" fontId="0" fillId="0" borderId="39" xfId="0" applyFont="1" applyBorder="1" applyAlignment="1">
      <alignment horizontal="center" vertical="center"/>
    </xf>
    <xf numFmtId="0" fontId="3" fillId="3" borderId="26" xfId="0" applyFont="1" applyFill="1" applyBorder="1" applyAlignment="1" applyProtection="1">
      <alignment horizontal="center" vertical="center" wrapText="1"/>
      <protection locked="0"/>
    </xf>
    <xf numFmtId="0" fontId="0" fillId="3" borderId="29" xfId="0" applyFill="1" applyBorder="1" applyAlignment="1" applyProtection="1">
      <alignment horizontal="center" vertical="center" wrapText="1"/>
      <protection locked="0"/>
    </xf>
    <xf numFmtId="0" fontId="0" fillId="3" borderId="32" xfId="0" applyFill="1" applyBorder="1" applyAlignment="1" applyProtection="1">
      <alignment horizontal="center" vertical="center" wrapText="1"/>
      <protection locked="0"/>
    </xf>
    <xf numFmtId="0" fontId="0" fillId="3" borderId="26" xfId="0" applyFill="1" applyBorder="1" applyAlignment="1" applyProtection="1">
      <alignment horizontal="center" vertical="center" wrapText="1"/>
      <protection locked="0"/>
    </xf>
    <xf numFmtId="0" fontId="0" fillId="0" borderId="27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40" xfId="0" applyFont="1" applyBorder="1"/>
    <xf numFmtId="0" fontId="0" fillId="0" borderId="30" xfId="0" applyFont="1" applyBorder="1"/>
    <xf numFmtId="0" fontId="3" fillId="0" borderId="41" xfId="0" applyFont="1" applyBorder="1"/>
    <xf numFmtId="0" fontId="0" fillId="0" borderId="29" xfId="0" applyFont="1" applyBorder="1"/>
    <xf numFmtId="0" fontId="3" fillId="0" borderId="30" xfId="0" applyFont="1" applyBorder="1"/>
    <xf numFmtId="0" fontId="0" fillId="0" borderId="40" xfId="0" applyFont="1" applyBorder="1" applyAlignment="1">
      <alignment wrapText="1"/>
    </xf>
    <xf numFmtId="0" fontId="3" fillId="0" borderId="0" xfId="0" applyFont="1"/>
    <xf numFmtId="0" fontId="8" fillId="0" borderId="0" xfId="0" applyFont="1"/>
    <xf numFmtId="0" fontId="9" fillId="0" borderId="0" xfId="0" applyFont="1"/>
    <xf numFmtId="0" fontId="0" fillId="0" borderId="41" xfId="0" applyFont="1" applyBorder="1"/>
    <xf numFmtId="0" fontId="3" fillId="0" borderId="29" xfId="0" applyFont="1" applyBorder="1"/>
    <xf numFmtId="0" fontId="3" fillId="3" borderId="29" xfId="0" applyFont="1" applyFill="1" applyBorder="1" applyAlignment="1" applyProtection="1">
      <alignment horizontal="left" vertical="center" wrapText="1"/>
      <protection locked="0"/>
    </xf>
    <xf numFmtId="166" fontId="0" fillId="0" borderId="34" xfId="0" applyNumberFormat="1" applyBorder="1" applyAlignment="1">
      <alignment horizontal="center" vertical="center"/>
    </xf>
    <xf numFmtId="166" fontId="0" fillId="0" borderId="36" xfId="0" applyNumberFormat="1" applyBorder="1" applyAlignment="1">
      <alignment horizontal="center" vertical="center"/>
    </xf>
    <xf numFmtId="166" fontId="0" fillId="0" borderId="38" xfId="0" applyNumberFormat="1" applyBorder="1" applyAlignment="1">
      <alignment horizontal="center" vertical="center"/>
    </xf>
    <xf numFmtId="166" fontId="2" fillId="0" borderId="0" xfId="0" applyNumberFormat="1" applyFont="1" applyAlignment="1">
      <alignment horizontal="center"/>
    </xf>
    <xf numFmtId="166" fontId="0" fillId="0" borderId="27" xfId="0" applyNumberFormat="1" applyBorder="1" applyAlignment="1">
      <alignment horizontal="center" vertical="center"/>
    </xf>
    <xf numFmtId="166" fontId="0" fillId="0" borderId="30" xfId="0" applyNumberFormat="1" applyBorder="1" applyAlignment="1">
      <alignment horizontal="center" vertical="center"/>
    </xf>
    <xf numFmtId="166" fontId="0" fillId="0" borderId="33" xfId="0" applyNumberFormat="1" applyBorder="1" applyAlignment="1">
      <alignment horizontal="center" vertical="center"/>
    </xf>
    <xf numFmtId="166" fontId="0" fillId="0" borderId="9" xfId="0" applyNumberFormat="1" applyBorder="1" applyAlignment="1">
      <alignment horizontal="center"/>
    </xf>
    <xf numFmtId="166" fontId="0" fillId="0" borderId="4" xfId="0" applyNumberFormat="1" applyBorder="1" applyAlignment="1">
      <alignment horizontal="center"/>
    </xf>
    <xf numFmtId="166" fontId="0" fillId="0" borderId="0" xfId="0" applyNumberFormat="1" applyBorder="1" applyAlignment="1">
      <alignment horizontal="center"/>
    </xf>
    <xf numFmtId="166" fontId="0" fillId="0" borderId="11" xfId="0" applyNumberFormat="1" applyBorder="1" applyAlignment="1">
      <alignment horizontal="center"/>
    </xf>
    <xf numFmtId="166" fontId="0" fillId="0" borderId="6" xfId="0" applyNumberFormat="1" applyBorder="1" applyAlignment="1">
      <alignment horizontal="center"/>
    </xf>
    <xf numFmtId="166" fontId="0" fillId="0" borderId="16" xfId="0" applyNumberFormat="1" applyBorder="1" applyAlignment="1">
      <alignment horizontal="center"/>
    </xf>
    <xf numFmtId="166" fontId="0" fillId="0" borderId="17" xfId="0" applyNumberFormat="1" applyBorder="1" applyAlignment="1">
      <alignment horizontal="center"/>
    </xf>
    <xf numFmtId="167" fontId="0" fillId="3" borderId="26" xfId="0" applyNumberFormat="1" applyFill="1" applyBorder="1" applyAlignment="1" applyProtection="1">
      <alignment horizontal="center" vertical="center"/>
      <protection locked="0"/>
    </xf>
    <xf numFmtId="167" fontId="0" fillId="3" borderId="29" xfId="0" applyNumberFormat="1" applyFill="1" applyBorder="1" applyAlignment="1" applyProtection="1">
      <alignment horizontal="center" vertical="center"/>
      <protection locked="0"/>
    </xf>
    <xf numFmtId="167" fontId="0" fillId="3" borderId="32" xfId="0" applyNumberFormat="1" applyFill="1" applyBorder="1" applyAlignment="1" applyProtection="1">
      <alignment horizontal="center" vertical="center"/>
      <protection locked="0"/>
    </xf>
    <xf numFmtId="167" fontId="0" fillId="3" borderId="4" xfId="0" applyNumberFormat="1" applyFill="1" applyBorder="1" applyAlignment="1" applyProtection="1">
      <alignment horizontal="center"/>
      <protection locked="0"/>
    </xf>
    <xf numFmtId="167" fontId="0" fillId="3" borderId="26" xfId="0" applyNumberFormat="1" applyFill="1" applyBorder="1" applyAlignment="1" applyProtection="1">
      <alignment horizontal="center" vertical="center" wrapText="1"/>
      <protection locked="0"/>
    </xf>
    <xf numFmtId="167" fontId="0" fillId="3" borderId="29" xfId="0" applyNumberFormat="1" applyFill="1" applyBorder="1" applyAlignment="1" applyProtection="1">
      <alignment horizontal="center" vertical="center" wrapText="1"/>
      <protection locked="0"/>
    </xf>
    <xf numFmtId="167" fontId="0" fillId="3" borderId="32" xfId="0" applyNumberFormat="1" applyFill="1" applyBorder="1" applyAlignment="1" applyProtection="1">
      <alignment horizontal="center" vertical="center" wrapText="1"/>
      <protection locked="0"/>
    </xf>
    <xf numFmtId="167" fontId="0" fillId="0" borderId="4" xfId="0" applyNumberFormat="1" applyBorder="1" applyAlignment="1" applyProtection="1">
      <alignment horizontal="center"/>
    </xf>
  </cellXfs>
  <cellStyles count="4">
    <cellStyle name="Hyperlink" xfId="2" builtinId="8"/>
    <cellStyle name="Procent" xfId="1" builtinId="5"/>
    <cellStyle name="Standaard" xfId="0" builtinId="0"/>
    <cellStyle name="Verklarende tekst" xfId="3" builtinId="53" customBuiltin="1"/>
  </cellStyles>
  <dxfs count="1">
    <dxf>
      <font>
        <color rgb="FFFF6600"/>
        <name val="Arial"/>
      </font>
    </dxf>
  </dxfs>
  <tableStyles count="0" defaultTableStyle="TableStyleMedium2" defaultPivotStyle="PivotStyleLight16"/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EE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>
    <pageSetUpPr fitToPage="1"/>
  </sheetPr>
  <dimension ref="A1:E37"/>
  <sheetViews>
    <sheetView showGridLines="0" showRowColHeaders="0" tabSelected="1" showOutlineSymbols="0" zoomScaleNormal="100" workbookViewId="0">
      <selection activeCell="A2" sqref="A2"/>
    </sheetView>
  </sheetViews>
  <sheetFormatPr defaultRowHeight="12.5" x14ac:dyDescent="0.25"/>
  <cols>
    <col min="1" max="1" width="55.453125" customWidth="1"/>
    <col min="2" max="2" width="31.54296875" customWidth="1"/>
    <col min="3" max="3" width="21.54296875" customWidth="1"/>
    <col min="4" max="4" width="13.81640625" customWidth="1"/>
    <col min="5" max="5" width="11.7265625" customWidth="1"/>
    <col min="6" max="1025" width="8.7265625" customWidth="1"/>
  </cols>
  <sheetData>
    <row r="1" spans="1:4" ht="13" x14ac:dyDescent="0.3">
      <c r="A1" s="1" t="s">
        <v>0</v>
      </c>
      <c r="B1" s="2"/>
    </row>
    <row r="2" spans="1:4" ht="13" x14ac:dyDescent="0.3">
      <c r="A2" s="3" t="s">
        <v>334</v>
      </c>
      <c r="B2" s="111"/>
    </row>
    <row r="3" spans="1:4" ht="13" x14ac:dyDescent="0.3">
      <c r="A3" s="3" t="s">
        <v>1</v>
      </c>
      <c r="B3" s="4"/>
    </row>
    <row r="4" spans="1:4" ht="13" x14ac:dyDescent="0.3">
      <c r="A4" s="3" t="s">
        <v>2</v>
      </c>
      <c r="B4" s="115">
        <f ca="1">IF(datum_indiening&lt;&gt;0,DATE(YEAR(datum_indiening)-5,MONTH(datum_indiening),DAY(datum_indiening)),NOW())</f>
        <v>43549.667137847224</v>
      </c>
    </row>
    <row r="5" spans="1:4" ht="13" x14ac:dyDescent="0.3">
      <c r="A5" s="5" t="s">
        <v>335</v>
      </c>
      <c r="B5" s="6" t="str">
        <f>IF(Type_aanvraag="Algemeen coördinerend deskundige",2,IF(Type_aanvraag="Coördinerend deskundige",3,"-"))</f>
        <v>-</v>
      </c>
    </row>
    <row r="7" spans="1:4" ht="13" x14ac:dyDescent="0.3">
      <c r="A7" s="7" t="str">
        <f ca="1">"Overzicht behaalde punten in periode van "&amp;TEXT(Startdatum_kennisontwikkeling,"[$-413]dd-mm-yyyy")&amp;" tot en met "&amp;TEXT(datum_indiening,"[$-413]dd-mm-yyyy")</f>
        <v>Overzicht behaalde punten in periode van 25-03-yyyy tot en met 00-01-yyyy</v>
      </c>
      <c r="D7" s="8"/>
    </row>
    <row r="8" spans="1:4" ht="13" x14ac:dyDescent="0.3">
      <c r="A8" s="9" t="s">
        <v>3</v>
      </c>
      <c r="B8" s="10" t="s">
        <v>4</v>
      </c>
    </row>
    <row r="9" spans="1:4" x14ac:dyDescent="0.25">
      <c r="A9" s="11" t="s">
        <v>5</v>
      </c>
      <c r="B9" s="101">
        <f ca="1">ROUND(A!$J$36,2)</f>
        <v>0</v>
      </c>
    </row>
    <row r="10" spans="1:4" x14ac:dyDescent="0.25">
      <c r="A10" s="12" t="s">
        <v>6</v>
      </c>
      <c r="B10" s="102">
        <f ca="1">ROUND(B!$H$26,2)</f>
        <v>0</v>
      </c>
    </row>
    <row r="11" spans="1:4" x14ac:dyDescent="0.25">
      <c r="A11" s="12" t="s">
        <v>7</v>
      </c>
      <c r="B11" s="102">
        <f ca="1">ROUND('C'!$F$26,2)</f>
        <v>0</v>
      </c>
    </row>
    <row r="12" spans="1:4" x14ac:dyDescent="0.25">
      <c r="A12" s="12" t="s">
        <v>8</v>
      </c>
      <c r="B12" s="102">
        <f ca="1">ROUND(D!$H$26,2)</f>
        <v>0</v>
      </c>
    </row>
    <row r="13" spans="1:4" x14ac:dyDescent="0.25">
      <c r="A13" s="12" t="s">
        <v>9</v>
      </c>
      <c r="B13" s="102">
        <f ca="1">ROUND(E!$G$26,2)</f>
        <v>0</v>
      </c>
    </row>
    <row r="14" spans="1:4" x14ac:dyDescent="0.25">
      <c r="A14" s="12" t="s">
        <v>10</v>
      </c>
      <c r="B14" s="102">
        <f ca="1">ROUND(F!$H$36,2)</f>
        <v>0</v>
      </c>
    </row>
    <row r="15" spans="1:4" x14ac:dyDescent="0.25">
      <c r="A15" s="12" t="s">
        <v>11</v>
      </c>
      <c r="B15" s="102">
        <f>ROUND(G!$H$26,2)</f>
        <v>0</v>
      </c>
    </row>
    <row r="16" spans="1:4" x14ac:dyDescent="0.25">
      <c r="A16" s="13" t="s">
        <v>12</v>
      </c>
      <c r="B16" s="104">
        <f>ROUND(H!$G$16,2)</f>
        <v>0</v>
      </c>
    </row>
    <row r="17" spans="1:5" x14ac:dyDescent="0.25">
      <c r="A17" s="14" t="s">
        <v>13</v>
      </c>
      <c r="B17" s="105">
        <f ca="1">SUM($B$9:$B$16)</f>
        <v>0</v>
      </c>
    </row>
    <row r="18" spans="1:5" x14ac:dyDescent="0.25">
      <c r="B18" s="15"/>
    </row>
    <row r="19" spans="1:5" ht="13" x14ac:dyDescent="0.3">
      <c r="A19" s="16" t="s">
        <v>14</v>
      </c>
    </row>
    <row r="20" spans="1:5" ht="13" x14ac:dyDescent="0.25">
      <c r="A20" s="17" t="s">
        <v>3</v>
      </c>
      <c r="B20" s="18" t="s">
        <v>4</v>
      </c>
      <c r="C20" s="19" t="s">
        <v>15</v>
      </c>
    </row>
    <row r="21" spans="1:5" x14ac:dyDescent="0.25">
      <c r="A21" s="11" t="s">
        <v>5</v>
      </c>
      <c r="B21" s="103">
        <f ca="1">$B9</f>
        <v>0</v>
      </c>
      <c r="C21" s="102">
        <f>IF(Niveau=3,60,IF(Niveau=2,70,0))</f>
        <v>0</v>
      </c>
    </row>
    <row r="22" spans="1:5" x14ac:dyDescent="0.25">
      <c r="A22" s="12" t="s">
        <v>6</v>
      </c>
      <c r="B22" s="103">
        <f ca="1">$B10</f>
        <v>0</v>
      </c>
      <c r="C22" s="102">
        <f>IF(Niveau=3,20,IF(Niveau=2,60,0))</f>
        <v>0</v>
      </c>
    </row>
    <row r="23" spans="1:5" x14ac:dyDescent="0.25">
      <c r="A23" s="20" t="s">
        <v>16</v>
      </c>
      <c r="B23" s="106">
        <f ca="1">SUM($B$11:$B$16)</f>
        <v>0</v>
      </c>
      <c r="C23" s="104"/>
    </row>
    <row r="24" spans="1:5" x14ac:dyDescent="0.25">
      <c r="A24" s="14" t="s">
        <v>13</v>
      </c>
      <c r="B24" s="107">
        <f ca="1">SUM(B$21:B$23)</f>
        <v>0</v>
      </c>
      <c r="C24" s="105">
        <f>IF(Niveau=3,120,IF(Niveau=2,200,0))</f>
        <v>0</v>
      </c>
    </row>
    <row r="26" spans="1:5" ht="13" x14ac:dyDescent="0.3">
      <c r="A26" s="21" t="s">
        <v>17</v>
      </c>
      <c r="B26" s="22" t="str">
        <f ca="1">IF(AND($B$21&gt;=$C$21,$B$22&gt;=$C$22,$B$24&gt;=$C$24),"Voldoende (onder voorbehoud goedkeuring)","Onvoldoende")</f>
        <v>Voldoende (onder voorbehoud goedkeuring)</v>
      </c>
      <c r="C26" s="23"/>
    </row>
    <row r="28" spans="1:5" x14ac:dyDescent="0.25">
      <c r="A28" s="24" t="s">
        <v>18</v>
      </c>
      <c r="B28" s="25"/>
      <c r="C28" s="25"/>
      <c r="D28" s="25"/>
      <c r="E28" s="26"/>
    </row>
    <row r="29" spans="1:5" x14ac:dyDescent="0.25">
      <c r="A29" s="27" t="s">
        <v>19</v>
      </c>
      <c r="B29" s="28"/>
      <c r="C29" s="28"/>
      <c r="D29" s="28"/>
      <c r="E29" s="29"/>
    </row>
    <row r="30" spans="1:5" x14ac:dyDescent="0.25">
      <c r="A30" s="30" t="s">
        <v>20</v>
      </c>
      <c r="B30" s="28"/>
      <c r="C30" s="28"/>
      <c r="D30" s="28"/>
      <c r="E30" s="29"/>
    </row>
    <row r="31" spans="1:5" x14ac:dyDescent="0.25">
      <c r="A31" s="27" t="s">
        <v>21</v>
      </c>
      <c r="B31" s="28"/>
      <c r="C31" s="28"/>
      <c r="D31" s="28"/>
      <c r="E31" s="29"/>
    </row>
    <row r="32" spans="1:5" x14ac:dyDescent="0.25">
      <c r="A32" s="27" t="s">
        <v>22</v>
      </c>
      <c r="B32" s="28"/>
      <c r="C32" s="28"/>
      <c r="D32" s="28"/>
      <c r="E32" s="29"/>
    </row>
    <row r="33" spans="1:5" x14ac:dyDescent="0.25">
      <c r="A33" s="27" t="s">
        <v>23</v>
      </c>
      <c r="B33" s="28"/>
      <c r="C33" s="28"/>
      <c r="D33" s="28"/>
      <c r="E33" s="29"/>
    </row>
    <row r="34" spans="1:5" x14ac:dyDescent="0.25">
      <c r="A34" s="27"/>
      <c r="B34" s="28"/>
      <c r="C34" s="28"/>
      <c r="D34" s="28"/>
      <c r="E34" s="29"/>
    </row>
    <row r="35" spans="1:5" x14ac:dyDescent="0.25">
      <c r="A35" s="27" t="s">
        <v>24</v>
      </c>
      <c r="B35" s="28"/>
      <c r="C35" s="28"/>
      <c r="D35" s="28"/>
      <c r="E35" s="29"/>
    </row>
    <row r="36" spans="1:5" x14ac:dyDescent="0.25">
      <c r="A36" s="27" t="s">
        <v>25</v>
      </c>
      <c r="B36" s="28"/>
      <c r="C36" s="28"/>
      <c r="D36" s="28"/>
      <c r="E36" s="29"/>
    </row>
    <row r="37" spans="1:5" x14ac:dyDescent="0.25">
      <c r="A37" s="31" t="s">
        <v>26</v>
      </c>
      <c r="B37" s="32"/>
      <c r="C37" s="32"/>
      <c r="D37" s="32"/>
      <c r="E37" s="33"/>
    </row>
  </sheetData>
  <sheetProtection algorithmName="SHA-512" hashValue="/QQa+DZaNunZAAumjROQwRF7TqhQCvjDSqfyKf7MtMT1WNtMLuKG6M4osB6athn2XXLBYB+h/IGClrBHdj9aHA==" saltValue="oTjYRDdO4vu+8FR1MJ4Vyg==" spinCount="100000" sheet="1" objects="1" scenarios="1"/>
  <conditionalFormatting sqref="A26:B26">
    <cfRule type="cellIs" dxfId="0" priority="2" operator="equal">
      <formula>"Onvoldoende"</formula>
    </cfRule>
  </conditionalFormatting>
  <dataValidations count="4">
    <dataValidation type="list" operator="equal" allowBlank="1" showInputMessage="1" showErrorMessage="1" promptTitle="stralingsbeschermingsdeskundige" prompt="voer type registratie in" sqref="B3">
      <formula1>Aanvraag</formula1>
    </dataValidation>
    <dataValidation type="date" allowBlank="1" showInputMessage="1" showErrorMessage="1" sqref="B4">
      <formula1>39083</formula1>
      <formula2>47484</formula2>
    </dataValidation>
    <dataValidation allowBlank="1" showInputMessage="1" showErrorMessage="1" prompt="Naam van kandidaaat" sqref="B1"/>
    <dataValidation type="date" operator="greaterThanOrEqual" allowBlank="1" showInputMessage="1" showErrorMessage="1" errorTitle="foute datum" error="datum moet liggen na 31 december 2019" prompt="voer beoogde datum van herregistratie in" sqref="B2">
      <formula1>43830</formula1>
    </dataValidation>
  </dataValidations>
  <hyperlinks>
    <hyperlink ref="A9" location="A!A1" display="A. Na- en bijscholing (met of zonder examen)"/>
    <hyperlink ref="A10" location="B!A1" display="B. Bijwonen symposia, congressen, e.d."/>
    <hyperlink ref="A11" location="'C'!A1" display="C. Presentatie op symposia, congressen, e.d."/>
    <hyperlink ref="A12" location="D!A1" display="D. Publicatie van (niet-gerefereerd) artikel in vaktijdschrift"/>
    <hyperlink ref="A13" location="E!A1" display="E. Publicatie van gerefereerd artikel in tijdschrift"/>
    <hyperlink ref="A14" location="F!A1" display="F. Doceren aan erkend opleidingsinstituut of erkende nascholing"/>
    <hyperlink ref="A15" location="G!A1" display="G. Lidmaatschap (inter)nationale commissies"/>
    <hyperlink ref="A16" location="H!A1" display="H. Lidmaatschap vakverenigingen"/>
    <hyperlink ref="A21" location="A!A1" display="A. Na- en bijscholing (met of zonder examen)"/>
    <hyperlink ref="A22" location="B!A1" display="B. Bijwonen symposia, congressen, e.d."/>
  </hyperlinks>
  <pageMargins left="0.75" right="0.75" top="1" bottom="1" header="0.5" footer="0.5"/>
  <pageSetup paperSize="9" firstPageNumber="0" orientation="landscape" horizontalDpi="300" verticalDpi="300"/>
  <headerFooter>
    <oddHeader>&amp;LS. Deskundige&amp;Cherregistratie&amp;Rniveau 2</oddHeader>
    <oddFooter>&amp;L1-1-2013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0"/>
  <dimension ref="A1:F78"/>
  <sheetViews>
    <sheetView showRowColHeaders="0" showOutlineSymbols="0" zoomScaleNormal="100" workbookViewId="0"/>
  </sheetViews>
  <sheetFormatPr defaultRowHeight="12.5" x14ac:dyDescent="0.25"/>
  <cols>
    <col min="1" max="1" width="67" customWidth="1"/>
    <col min="2" max="2" width="73.54296875" customWidth="1"/>
    <col min="3" max="4" width="8.7265625" customWidth="1"/>
    <col min="5" max="5" width="10.453125" customWidth="1"/>
    <col min="6" max="1025" width="8.7265625" customWidth="1"/>
  </cols>
  <sheetData>
    <row r="1" spans="1:3" ht="13" x14ac:dyDescent="0.3">
      <c r="B1" s="16" t="s">
        <v>232</v>
      </c>
    </row>
    <row r="2" spans="1:3" x14ac:dyDescent="0.25">
      <c r="A2">
        <v>1</v>
      </c>
      <c r="B2" t="s">
        <v>233</v>
      </c>
    </row>
    <row r="3" spans="1:3" x14ac:dyDescent="0.25">
      <c r="A3">
        <v>2</v>
      </c>
      <c r="B3" t="s">
        <v>234</v>
      </c>
    </row>
    <row r="4" spans="1:3" x14ac:dyDescent="0.25">
      <c r="A4">
        <v>3</v>
      </c>
      <c r="B4" t="s">
        <v>235</v>
      </c>
    </row>
    <row r="5" spans="1:3" x14ac:dyDescent="0.25">
      <c r="A5">
        <v>4</v>
      </c>
      <c r="B5" t="s">
        <v>236</v>
      </c>
    </row>
    <row r="6" spans="1:3" x14ac:dyDescent="0.25">
      <c r="A6">
        <v>4</v>
      </c>
      <c r="B6" t="s">
        <v>237</v>
      </c>
    </row>
    <row r="7" spans="1:3" x14ac:dyDescent="0.25">
      <c r="A7">
        <v>5</v>
      </c>
      <c r="B7" t="s">
        <v>238</v>
      </c>
    </row>
    <row r="8" spans="1:3" x14ac:dyDescent="0.25">
      <c r="A8">
        <v>6</v>
      </c>
      <c r="B8" t="s">
        <v>239</v>
      </c>
    </row>
    <row r="9" spans="1:3" x14ac:dyDescent="0.25">
      <c r="A9">
        <v>7</v>
      </c>
      <c r="B9" t="s">
        <v>240</v>
      </c>
    </row>
    <row r="10" spans="1:3" x14ac:dyDescent="0.25">
      <c r="A10">
        <v>8</v>
      </c>
      <c r="B10" t="s">
        <v>241</v>
      </c>
    </row>
    <row r="11" spans="1:3" x14ac:dyDescent="0.25">
      <c r="A11">
        <v>9</v>
      </c>
      <c r="B11" t="s">
        <v>242</v>
      </c>
    </row>
    <row r="12" spans="1:3" x14ac:dyDescent="0.25">
      <c r="A12">
        <v>10</v>
      </c>
      <c r="B12" t="s">
        <v>243</v>
      </c>
    </row>
    <row r="13" spans="1:3" x14ac:dyDescent="0.25">
      <c r="A13">
        <v>11</v>
      </c>
      <c r="B13" t="s">
        <v>244</v>
      </c>
    </row>
    <row r="14" spans="1:3" ht="13" x14ac:dyDescent="0.3">
      <c r="A14">
        <v>12</v>
      </c>
      <c r="B14" t="s">
        <v>245</v>
      </c>
      <c r="C14" s="16"/>
    </row>
    <row r="16" spans="1:3" ht="13" x14ac:dyDescent="0.3">
      <c r="A16" s="16" t="s">
        <v>246</v>
      </c>
      <c r="B16" s="16" t="s">
        <v>247</v>
      </c>
    </row>
    <row r="17" spans="1:6" x14ac:dyDescent="0.25">
      <c r="A17" t="s">
        <v>248</v>
      </c>
      <c r="B17" s="82" t="s">
        <v>234</v>
      </c>
    </row>
    <row r="18" spans="1:6" x14ac:dyDescent="0.25">
      <c r="A18" t="s">
        <v>249</v>
      </c>
      <c r="B18" s="83" t="s">
        <v>250</v>
      </c>
    </row>
    <row r="19" spans="1:6" x14ac:dyDescent="0.25">
      <c r="A19" t="s">
        <v>251</v>
      </c>
      <c r="B19" s="84" t="s">
        <v>252</v>
      </c>
    </row>
    <row r="20" spans="1:6" x14ac:dyDescent="0.25">
      <c r="A20" t="s">
        <v>253</v>
      </c>
      <c r="B20" s="85" t="s">
        <v>238</v>
      </c>
    </row>
    <row r="21" spans="1:6" x14ac:dyDescent="0.25">
      <c r="A21" t="s">
        <v>254</v>
      </c>
      <c r="B21" s="82" t="s">
        <v>235</v>
      </c>
    </row>
    <row r="22" spans="1:6" x14ac:dyDescent="0.25">
      <c r="A22" t="s">
        <v>255</v>
      </c>
      <c r="B22" s="86" t="s">
        <v>236</v>
      </c>
    </row>
    <row r="23" spans="1:6" x14ac:dyDescent="0.25">
      <c r="A23" t="s">
        <v>256</v>
      </c>
      <c r="B23" s="86" t="s">
        <v>257</v>
      </c>
    </row>
    <row r="24" spans="1:6" x14ac:dyDescent="0.25">
      <c r="B24" s="84" t="s">
        <v>258</v>
      </c>
    </row>
    <row r="25" spans="1:6" ht="13" x14ac:dyDescent="0.3">
      <c r="A25" s="16" t="s">
        <v>259</v>
      </c>
      <c r="B25" s="87" t="s">
        <v>260</v>
      </c>
    </row>
    <row r="26" spans="1:6" x14ac:dyDescent="0.25">
      <c r="A26" t="s">
        <v>261</v>
      </c>
      <c r="B26" s="83" t="s">
        <v>262</v>
      </c>
      <c r="F26" s="88"/>
    </row>
    <row r="27" spans="1:6" x14ac:dyDescent="0.25">
      <c r="A27" t="s">
        <v>263</v>
      </c>
      <c r="B27" s="83" t="s">
        <v>264</v>
      </c>
    </row>
    <row r="28" spans="1:6" x14ac:dyDescent="0.25">
      <c r="A28" t="s">
        <v>265</v>
      </c>
      <c r="B28" s="83" t="s">
        <v>266</v>
      </c>
    </row>
    <row r="29" spans="1:6" x14ac:dyDescent="0.25">
      <c r="A29" t="s">
        <v>267</v>
      </c>
      <c r="B29" s="83" t="s">
        <v>268</v>
      </c>
    </row>
    <row r="30" spans="1:6" x14ac:dyDescent="0.25">
      <c r="A30" t="s">
        <v>269</v>
      </c>
      <c r="B30" s="83" t="s">
        <v>270</v>
      </c>
    </row>
    <row r="31" spans="1:6" x14ac:dyDescent="0.25">
      <c r="A31" s="89" t="s">
        <v>271</v>
      </c>
      <c r="B31" s="83" t="s">
        <v>272</v>
      </c>
    </row>
    <row r="32" spans="1:6" x14ac:dyDescent="0.25">
      <c r="B32" s="83" t="s">
        <v>273</v>
      </c>
    </row>
    <row r="33" spans="1:2" ht="13" x14ac:dyDescent="0.3">
      <c r="A33" s="16" t="s">
        <v>274</v>
      </c>
      <c r="B33" s="83" t="s">
        <v>275</v>
      </c>
    </row>
    <row r="34" spans="1:2" x14ac:dyDescent="0.25">
      <c r="A34" s="89" t="s">
        <v>276</v>
      </c>
      <c r="B34" s="83" t="s">
        <v>277</v>
      </c>
    </row>
    <row r="35" spans="1:2" x14ac:dyDescent="0.25">
      <c r="A35" s="89" t="s">
        <v>278</v>
      </c>
      <c r="B35" s="83" t="s">
        <v>279</v>
      </c>
    </row>
    <row r="36" spans="1:2" x14ac:dyDescent="0.25">
      <c r="A36" s="89" t="s">
        <v>280</v>
      </c>
      <c r="B36" s="83" t="s">
        <v>281</v>
      </c>
    </row>
    <row r="37" spans="1:2" x14ac:dyDescent="0.25">
      <c r="A37" s="89" t="s">
        <v>282</v>
      </c>
      <c r="B37" s="83" t="s">
        <v>283</v>
      </c>
    </row>
    <row r="38" spans="1:2" x14ac:dyDescent="0.25">
      <c r="A38" s="89" t="s">
        <v>284</v>
      </c>
      <c r="B38" s="83" t="s">
        <v>285</v>
      </c>
    </row>
    <row r="39" spans="1:2" x14ac:dyDescent="0.25">
      <c r="B39" s="83" t="s">
        <v>286</v>
      </c>
    </row>
    <row r="40" spans="1:2" x14ac:dyDescent="0.25">
      <c r="A40" s="90" t="s">
        <v>287</v>
      </c>
      <c r="B40" s="91" t="s">
        <v>288</v>
      </c>
    </row>
    <row r="41" spans="1:2" x14ac:dyDescent="0.25">
      <c r="A41" s="89" t="s">
        <v>234</v>
      </c>
      <c r="B41" s="92" t="s">
        <v>289</v>
      </c>
    </row>
    <row r="42" spans="1:2" x14ac:dyDescent="0.25">
      <c r="A42" s="89" t="s">
        <v>290</v>
      </c>
      <c r="B42" s="82" t="s">
        <v>291</v>
      </c>
    </row>
    <row r="43" spans="1:2" x14ac:dyDescent="0.25">
      <c r="A43" t="s">
        <v>235</v>
      </c>
      <c r="B43" s="82" t="s">
        <v>290</v>
      </c>
    </row>
    <row r="44" spans="1:2" x14ac:dyDescent="0.25">
      <c r="A44" t="s">
        <v>236</v>
      </c>
      <c r="B44" s="83" t="s">
        <v>292</v>
      </c>
    </row>
    <row r="45" spans="1:2" x14ac:dyDescent="0.25">
      <c r="A45" s="89" t="s">
        <v>263</v>
      </c>
      <c r="B45" s="91" t="s">
        <v>293</v>
      </c>
    </row>
    <row r="46" spans="1:2" x14ac:dyDescent="0.25">
      <c r="A46" s="89" t="s">
        <v>294</v>
      </c>
      <c r="B46" s="83" t="s">
        <v>295</v>
      </c>
    </row>
    <row r="47" spans="1:2" x14ac:dyDescent="0.25">
      <c r="A47" s="89" t="s">
        <v>296</v>
      </c>
      <c r="B47" s="84" t="s">
        <v>297</v>
      </c>
    </row>
    <row r="48" spans="1:2" x14ac:dyDescent="0.25">
      <c r="A48" s="89" t="s">
        <v>298</v>
      </c>
      <c r="B48" s="92" t="s">
        <v>299</v>
      </c>
    </row>
    <row r="49" spans="1:2" x14ac:dyDescent="0.25">
      <c r="A49" s="89" t="s">
        <v>238</v>
      </c>
      <c r="B49" t="s">
        <v>300</v>
      </c>
    </row>
    <row r="50" spans="1:2" x14ac:dyDescent="0.25">
      <c r="A50" s="89" t="s">
        <v>301</v>
      </c>
    </row>
    <row r="51" spans="1:2" x14ac:dyDescent="0.25">
      <c r="A51" s="89" t="s">
        <v>250</v>
      </c>
    </row>
    <row r="52" spans="1:2" ht="13" x14ac:dyDescent="0.3">
      <c r="A52" s="89" t="s">
        <v>302</v>
      </c>
      <c r="B52" s="16" t="s">
        <v>303</v>
      </c>
    </row>
    <row r="53" spans="1:2" x14ac:dyDescent="0.25">
      <c r="B53" s="89" t="s">
        <v>304</v>
      </c>
    </row>
    <row r="54" spans="1:2" x14ac:dyDescent="0.25">
      <c r="A54" s="90" t="s">
        <v>305</v>
      </c>
      <c r="B54" s="89" t="s">
        <v>306</v>
      </c>
    </row>
    <row r="55" spans="1:2" x14ac:dyDescent="0.25">
      <c r="A55" t="s">
        <v>307</v>
      </c>
      <c r="B55" s="89" t="s">
        <v>308</v>
      </c>
    </row>
    <row r="56" spans="1:2" x14ac:dyDescent="0.25">
      <c r="A56" t="s">
        <v>309</v>
      </c>
      <c r="B56" s="89" t="s">
        <v>310</v>
      </c>
    </row>
    <row r="57" spans="1:2" x14ac:dyDescent="0.25">
      <c r="A57" t="s">
        <v>235</v>
      </c>
      <c r="B57" s="89" t="s">
        <v>311</v>
      </c>
    </row>
    <row r="58" spans="1:2" x14ac:dyDescent="0.25">
      <c r="A58" t="s">
        <v>257</v>
      </c>
      <c r="B58" s="89" t="s">
        <v>312</v>
      </c>
    </row>
    <row r="59" spans="1:2" x14ac:dyDescent="0.25">
      <c r="A59" t="s">
        <v>258</v>
      </c>
      <c r="B59" s="89" t="s">
        <v>313</v>
      </c>
    </row>
    <row r="60" spans="1:2" x14ac:dyDescent="0.25">
      <c r="A60" t="s">
        <v>314</v>
      </c>
      <c r="B60" s="89" t="s">
        <v>315</v>
      </c>
    </row>
    <row r="61" spans="1:2" x14ac:dyDescent="0.25">
      <c r="A61" t="s">
        <v>236</v>
      </c>
      <c r="B61" s="89" t="s">
        <v>316</v>
      </c>
    </row>
    <row r="62" spans="1:2" x14ac:dyDescent="0.25">
      <c r="A62" t="s">
        <v>317</v>
      </c>
      <c r="B62" s="89" t="s">
        <v>318</v>
      </c>
    </row>
    <row r="63" spans="1:2" x14ac:dyDescent="0.25">
      <c r="A63" t="s">
        <v>319</v>
      </c>
      <c r="B63" s="89" t="s">
        <v>320</v>
      </c>
    </row>
    <row r="64" spans="1:2" x14ac:dyDescent="0.25">
      <c r="B64" s="89" t="s">
        <v>321</v>
      </c>
    </row>
    <row r="65" spans="2:2" x14ac:dyDescent="0.25">
      <c r="B65" s="89" t="s">
        <v>322</v>
      </c>
    </row>
    <row r="66" spans="2:2" x14ac:dyDescent="0.25">
      <c r="B66" s="89" t="s">
        <v>323</v>
      </c>
    </row>
    <row r="67" spans="2:2" x14ac:dyDescent="0.25">
      <c r="B67" s="89" t="s">
        <v>324</v>
      </c>
    </row>
    <row r="68" spans="2:2" x14ac:dyDescent="0.25">
      <c r="B68" s="89" t="s">
        <v>325</v>
      </c>
    </row>
    <row r="69" spans="2:2" x14ac:dyDescent="0.25">
      <c r="B69" s="89" t="s">
        <v>326</v>
      </c>
    </row>
    <row r="70" spans="2:2" x14ac:dyDescent="0.25">
      <c r="B70" s="89" t="s">
        <v>327</v>
      </c>
    </row>
    <row r="71" spans="2:2" x14ac:dyDescent="0.25">
      <c r="B71" s="89" t="s">
        <v>328</v>
      </c>
    </row>
    <row r="72" spans="2:2" x14ac:dyDescent="0.25">
      <c r="B72" s="89" t="s">
        <v>329</v>
      </c>
    </row>
    <row r="73" spans="2:2" x14ac:dyDescent="0.25">
      <c r="B73" s="89" t="s">
        <v>330</v>
      </c>
    </row>
    <row r="74" spans="2:2" x14ac:dyDescent="0.25">
      <c r="B74" s="89" t="s">
        <v>271</v>
      </c>
    </row>
    <row r="76" spans="2:2" x14ac:dyDescent="0.25">
      <c r="B76" s="90" t="s">
        <v>331</v>
      </c>
    </row>
    <row r="77" spans="2:2" x14ac:dyDescent="0.25">
      <c r="B77" t="s">
        <v>332</v>
      </c>
    </row>
    <row r="78" spans="2:2" x14ac:dyDescent="0.25">
      <c r="B78" t="s">
        <v>333</v>
      </c>
    </row>
  </sheetData>
  <sheetProtection algorithmName="SHA-512" hashValue="9gW5HqRZyp5x9tVMyrl3vEyW6P6w15mxGT3OMrTpy2W92NQifETqppfOSdVORUpB8vhQFM1ILD9k0BSDctkQbg==" saltValue="Ga0cWwzpHoyD/UXEloFHgw==" spinCount="100000" sheet="1" objects="1" scenarios="1"/>
  <pageMargins left="0.75" right="0.75" top="1" bottom="1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">
    <pageSetUpPr fitToPage="1"/>
  </sheetPr>
  <dimension ref="A1:M37"/>
  <sheetViews>
    <sheetView showGridLines="0" showRowColHeaders="0" showOutlineSymbols="0" zoomScaleNormal="100" workbookViewId="0"/>
  </sheetViews>
  <sheetFormatPr defaultRowHeight="12.5" x14ac:dyDescent="0.25"/>
  <cols>
    <col min="1" max="1" width="8.7265625" customWidth="1"/>
    <col min="2" max="2" width="40.26953125" customWidth="1"/>
    <col min="3" max="3" width="46.81640625" customWidth="1"/>
    <col min="4" max="4" width="45" customWidth="1"/>
    <col min="5" max="5" width="13.1796875" customWidth="1"/>
    <col min="6" max="7" width="8.7265625" customWidth="1"/>
    <col min="8" max="8" width="13.453125" customWidth="1"/>
    <col min="9" max="9" width="10.81640625" hidden="1" customWidth="1"/>
    <col min="10" max="10" width="11.453125" customWidth="1"/>
    <col min="11" max="11" width="10.26953125" customWidth="1"/>
    <col min="12" max="12" width="10.7265625" customWidth="1"/>
    <col min="13" max="1025" width="8.7265625" customWidth="1"/>
  </cols>
  <sheetData>
    <row r="1" spans="1:13" ht="15.5" x14ac:dyDescent="0.35">
      <c r="A1" s="34" t="s">
        <v>27</v>
      </c>
      <c r="C1" s="16"/>
    </row>
    <row r="2" spans="1:13" x14ac:dyDescent="0.25">
      <c r="A2" s="35"/>
      <c r="B2" s="36"/>
      <c r="C2" s="36"/>
    </row>
    <row r="4" spans="1:13" ht="13" x14ac:dyDescent="0.3">
      <c r="A4" s="16" t="s">
        <v>5</v>
      </c>
      <c r="J4" s="37"/>
    </row>
    <row r="5" spans="1:13" ht="65" x14ac:dyDescent="0.25">
      <c r="A5" s="38" t="s">
        <v>28</v>
      </c>
      <c r="B5" s="39" t="s">
        <v>29</v>
      </c>
      <c r="C5" s="39" t="s">
        <v>30</v>
      </c>
      <c r="D5" s="39" t="s">
        <v>31</v>
      </c>
      <c r="E5" s="39" t="s">
        <v>32</v>
      </c>
      <c r="F5" s="39" t="s">
        <v>33</v>
      </c>
      <c r="G5" s="39" t="s">
        <v>34</v>
      </c>
      <c r="H5" s="39" t="s">
        <v>35</v>
      </c>
      <c r="I5" s="39" t="s">
        <v>36</v>
      </c>
      <c r="J5" s="39" t="s">
        <v>37</v>
      </c>
      <c r="K5" s="39" t="s">
        <v>38</v>
      </c>
      <c r="L5" s="39" t="s">
        <v>39</v>
      </c>
      <c r="M5" s="39" t="s">
        <v>40</v>
      </c>
    </row>
    <row r="6" spans="1:13" x14ac:dyDescent="0.25">
      <c r="A6" s="40" t="s">
        <v>41</v>
      </c>
      <c r="B6" s="41"/>
      <c r="C6" s="42"/>
      <c r="D6" s="42"/>
      <c r="E6" s="108"/>
      <c r="F6" s="43"/>
      <c r="G6" s="44"/>
      <c r="H6" s="45"/>
      <c r="I6" s="46">
        <f t="shared" ref="I6:I35" ca="1" si="0">IF(AND($E6&gt;=Startdatum_kennisontwikkeling-14,$E6&lt;=datum_indiening+14),1,0)</f>
        <v>0</v>
      </c>
      <c r="J6" s="98">
        <f t="shared" ref="J6:J35" ca="1" si="1">$I6*IF($H6="ja",15,10)*$F6/2*$G6*$I6</f>
        <v>0</v>
      </c>
      <c r="K6" s="47" t="s">
        <v>42</v>
      </c>
      <c r="L6" s="47" t="str">
        <f t="shared" ref="L6:L35" si="2">IF($H6="ja","x","v")</f>
        <v>v</v>
      </c>
      <c r="M6" s="48" t="str">
        <f t="shared" ref="M6:M35" si="3">IF($H6="ja","v","x")</f>
        <v>x</v>
      </c>
    </row>
    <row r="7" spans="1:13" x14ac:dyDescent="0.25">
      <c r="A7" s="49" t="s">
        <v>43</v>
      </c>
      <c r="B7" s="50"/>
      <c r="C7" s="51"/>
      <c r="D7" s="51"/>
      <c r="E7" s="109"/>
      <c r="F7" s="52"/>
      <c r="G7" s="53"/>
      <c r="H7" s="52"/>
      <c r="I7" s="54">
        <f t="shared" ca="1" si="0"/>
        <v>0</v>
      </c>
      <c r="J7" s="99">
        <f t="shared" ca="1" si="1"/>
        <v>0</v>
      </c>
      <c r="K7" s="55" t="s">
        <v>42</v>
      </c>
      <c r="L7" s="55" t="str">
        <f t="shared" si="2"/>
        <v>v</v>
      </c>
      <c r="M7" s="56" t="str">
        <f t="shared" si="3"/>
        <v>x</v>
      </c>
    </row>
    <row r="8" spans="1:13" x14ac:dyDescent="0.25">
      <c r="A8" s="49" t="s">
        <v>44</v>
      </c>
      <c r="B8" s="50"/>
      <c r="C8" s="51"/>
      <c r="D8" s="51"/>
      <c r="E8" s="109"/>
      <c r="F8" s="52"/>
      <c r="G8" s="53"/>
      <c r="H8" s="52"/>
      <c r="I8" s="54">
        <f t="shared" ca="1" si="0"/>
        <v>0</v>
      </c>
      <c r="J8" s="99">
        <f t="shared" ca="1" si="1"/>
        <v>0</v>
      </c>
      <c r="K8" s="55" t="s">
        <v>42</v>
      </c>
      <c r="L8" s="55" t="str">
        <f t="shared" si="2"/>
        <v>v</v>
      </c>
      <c r="M8" s="56" t="str">
        <f t="shared" si="3"/>
        <v>x</v>
      </c>
    </row>
    <row r="9" spans="1:13" x14ac:dyDescent="0.25">
      <c r="A9" s="49" t="s">
        <v>45</v>
      </c>
      <c r="B9" s="50"/>
      <c r="C9" s="51"/>
      <c r="D9" s="51"/>
      <c r="E9" s="109"/>
      <c r="F9" s="52"/>
      <c r="G9" s="53"/>
      <c r="H9" s="52"/>
      <c r="I9" s="54">
        <f t="shared" ca="1" si="0"/>
        <v>0</v>
      </c>
      <c r="J9" s="99">
        <f t="shared" ca="1" si="1"/>
        <v>0</v>
      </c>
      <c r="K9" s="55" t="s">
        <v>42</v>
      </c>
      <c r="L9" s="55" t="str">
        <f t="shared" si="2"/>
        <v>v</v>
      </c>
      <c r="M9" s="56" t="str">
        <f t="shared" si="3"/>
        <v>x</v>
      </c>
    </row>
    <row r="10" spans="1:13" x14ac:dyDescent="0.25">
      <c r="A10" s="49" t="s">
        <v>46</v>
      </c>
      <c r="B10" s="50"/>
      <c r="C10" s="51"/>
      <c r="D10" s="51"/>
      <c r="E10" s="109"/>
      <c r="F10" s="52"/>
      <c r="G10" s="53"/>
      <c r="H10" s="52"/>
      <c r="I10" s="54">
        <f t="shared" ca="1" si="0"/>
        <v>0</v>
      </c>
      <c r="J10" s="99">
        <f t="shared" ca="1" si="1"/>
        <v>0</v>
      </c>
      <c r="K10" s="55" t="s">
        <v>42</v>
      </c>
      <c r="L10" s="55" t="str">
        <f t="shared" si="2"/>
        <v>v</v>
      </c>
      <c r="M10" s="56" t="str">
        <f t="shared" si="3"/>
        <v>x</v>
      </c>
    </row>
    <row r="11" spans="1:13" x14ac:dyDescent="0.25">
      <c r="A11" s="49" t="s">
        <v>47</v>
      </c>
      <c r="B11" s="50"/>
      <c r="C11" s="51"/>
      <c r="D11" s="51"/>
      <c r="E11" s="109"/>
      <c r="F11" s="52"/>
      <c r="G11" s="53"/>
      <c r="H11" s="52"/>
      <c r="I11" s="54">
        <f t="shared" ca="1" si="0"/>
        <v>0</v>
      </c>
      <c r="J11" s="99">
        <f t="shared" ca="1" si="1"/>
        <v>0</v>
      </c>
      <c r="K11" s="55" t="s">
        <v>42</v>
      </c>
      <c r="L11" s="55" t="str">
        <f t="shared" si="2"/>
        <v>v</v>
      </c>
      <c r="M11" s="56" t="str">
        <f t="shared" si="3"/>
        <v>x</v>
      </c>
    </row>
    <row r="12" spans="1:13" x14ac:dyDescent="0.25">
      <c r="A12" s="49" t="s">
        <v>48</v>
      </c>
      <c r="B12" s="50"/>
      <c r="C12" s="51"/>
      <c r="D12" s="51"/>
      <c r="E12" s="109"/>
      <c r="F12" s="52"/>
      <c r="G12" s="53"/>
      <c r="H12" s="52"/>
      <c r="I12" s="54">
        <f t="shared" ca="1" si="0"/>
        <v>0</v>
      </c>
      <c r="J12" s="99">
        <f t="shared" ca="1" si="1"/>
        <v>0</v>
      </c>
      <c r="K12" s="55" t="s">
        <v>42</v>
      </c>
      <c r="L12" s="55" t="str">
        <f t="shared" si="2"/>
        <v>v</v>
      </c>
      <c r="M12" s="56" t="str">
        <f t="shared" si="3"/>
        <v>x</v>
      </c>
    </row>
    <row r="13" spans="1:13" x14ac:dyDescent="0.25">
      <c r="A13" s="49" t="s">
        <v>49</v>
      </c>
      <c r="B13" s="50"/>
      <c r="C13" s="51"/>
      <c r="D13" s="51"/>
      <c r="E13" s="109"/>
      <c r="F13" s="52"/>
      <c r="G13" s="53"/>
      <c r="H13" s="52"/>
      <c r="I13" s="54">
        <f t="shared" ca="1" si="0"/>
        <v>0</v>
      </c>
      <c r="J13" s="99">
        <f t="shared" ca="1" si="1"/>
        <v>0</v>
      </c>
      <c r="K13" s="55" t="s">
        <v>42</v>
      </c>
      <c r="L13" s="55" t="str">
        <f t="shared" si="2"/>
        <v>v</v>
      </c>
      <c r="M13" s="56" t="str">
        <f t="shared" si="3"/>
        <v>x</v>
      </c>
    </row>
    <row r="14" spans="1:13" x14ac:dyDescent="0.25">
      <c r="A14" s="49" t="s">
        <v>50</v>
      </c>
      <c r="B14" s="50"/>
      <c r="C14" s="51"/>
      <c r="D14" s="51"/>
      <c r="E14" s="109"/>
      <c r="F14" s="52"/>
      <c r="G14" s="53"/>
      <c r="H14" s="52"/>
      <c r="I14" s="54">
        <f t="shared" ca="1" si="0"/>
        <v>0</v>
      </c>
      <c r="J14" s="99">
        <f t="shared" ca="1" si="1"/>
        <v>0</v>
      </c>
      <c r="K14" s="55" t="s">
        <v>42</v>
      </c>
      <c r="L14" s="55" t="str">
        <f t="shared" si="2"/>
        <v>v</v>
      </c>
      <c r="M14" s="56" t="str">
        <f t="shared" si="3"/>
        <v>x</v>
      </c>
    </row>
    <row r="15" spans="1:13" x14ac:dyDescent="0.25">
      <c r="A15" s="49" t="s">
        <v>51</v>
      </c>
      <c r="B15" s="50"/>
      <c r="C15" s="51"/>
      <c r="D15" s="51"/>
      <c r="E15" s="109"/>
      <c r="F15" s="52"/>
      <c r="G15" s="53"/>
      <c r="H15" s="52"/>
      <c r="I15" s="54">
        <f t="shared" ca="1" si="0"/>
        <v>0</v>
      </c>
      <c r="J15" s="99">
        <f t="shared" ca="1" si="1"/>
        <v>0</v>
      </c>
      <c r="K15" s="55" t="s">
        <v>42</v>
      </c>
      <c r="L15" s="55" t="str">
        <f t="shared" si="2"/>
        <v>v</v>
      </c>
      <c r="M15" s="56" t="str">
        <f t="shared" si="3"/>
        <v>x</v>
      </c>
    </row>
    <row r="16" spans="1:13" x14ac:dyDescent="0.25">
      <c r="A16" s="49" t="s">
        <v>52</v>
      </c>
      <c r="B16" s="50"/>
      <c r="C16" s="51"/>
      <c r="D16" s="51"/>
      <c r="E16" s="109"/>
      <c r="F16" s="52"/>
      <c r="G16" s="53"/>
      <c r="H16" s="52"/>
      <c r="I16" s="54">
        <f t="shared" ca="1" si="0"/>
        <v>0</v>
      </c>
      <c r="J16" s="99">
        <f t="shared" ca="1" si="1"/>
        <v>0</v>
      </c>
      <c r="K16" s="55" t="s">
        <v>42</v>
      </c>
      <c r="L16" s="55" t="str">
        <f t="shared" si="2"/>
        <v>v</v>
      </c>
      <c r="M16" s="56" t="str">
        <f t="shared" si="3"/>
        <v>x</v>
      </c>
    </row>
    <row r="17" spans="1:13" x14ac:dyDescent="0.25">
      <c r="A17" s="49" t="s">
        <v>53</v>
      </c>
      <c r="B17" s="50"/>
      <c r="C17" s="51"/>
      <c r="D17" s="51"/>
      <c r="E17" s="109"/>
      <c r="F17" s="52"/>
      <c r="G17" s="53"/>
      <c r="H17" s="52"/>
      <c r="I17" s="54">
        <f t="shared" ca="1" si="0"/>
        <v>0</v>
      </c>
      <c r="J17" s="99">
        <f t="shared" ca="1" si="1"/>
        <v>0</v>
      </c>
      <c r="K17" s="55" t="s">
        <v>42</v>
      </c>
      <c r="L17" s="55" t="str">
        <f t="shared" si="2"/>
        <v>v</v>
      </c>
      <c r="M17" s="56" t="str">
        <f t="shared" si="3"/>
        <v>x</v>
      </c>
    </row>
    <row r="18" spans="1:13" x14ac:dyDescent="0.25">
      <c r="A18" s="49" t="s">
        <v>54</v>
      </c>
      <c r="B18" s="50"/>
      <c r="C18" s="51"/>
      <c r="D18" s="51"/>
      <c r="E18" s="109"/>
      <c r="F18" s="52"/>
      <c r="G18" s="53"/>
      <c r="H18" s="52"/>
      <c r="I18" s="54">
        <f t="shared" ca="1" si="0"/>
        <v>0</v>
      </c>
      <c r="J18" s="99">
        <f t="shared" ca="1" si="1"/>
        <v>0</v>
      </c>
      <c r="K18" s="55" t="s">
        <v>42</v>
      </c>
      <c r="L18" s="55" t="str">
        <f t="shared" si="2"/>
        <v>v</v>
      </c>
      <c r="M18" s="56" t="str">
        <f t="shared" si="3"/>
        <v>x</v>
      </c>
    </row>
    <row r="19" spans="1:13" x14ac:dyDescent="0.25">
      <c r="A19" s="49" t="s">
        <v>55</v>
      </c>
      <c r="B19" s="50"/>
      <c r="C19" s="51"/>
      <c r="D19" s="51"/>
      <c r="E19" s="109"/>
      <c r="F19" s="52"/>
      <c r="G19" s="53"/>
      <c r="H19" s="52"/>
      <c r="I19" s="54">
        <f t="shared" ca="1" si="0"/>
        <v>0</v>
      </c>
      <c r="J19" s="99">
        <f t="shared" ca="1" si="1"/>
        <v>0</v>
      </c>
      <c r="K19" s="55" t="s">
        <v>42</v>
      </c>
      <c r="L19" s="55" t="str">
        <f t="shared" si="2"/>
        <v>v</v>
      </c>
      <c r="M19" s="56" t="str">
        <f t="shared" si="3"/>
        <v>x</v>
      </c>
    </row>
    <row r="20" spans="1:13" x14ac:dyDescent="0.25">
      <c r="A20" s="49" t="s">
        <v>56</v>
      </c>
      <c r="B20" s="50"/>
      <c r="C20" s="51"/>
      <c r="D20" s="51"/>
      <c r="E20" s="109"/>
      <c r="F20" s="52"/>
      <c r="G20" s="53"/>
      <c r="H20" s="52"/>
      <c r="I20" s="54">
        <f t="shared" ca="1" si="0"/>
        <v>0</v>
      </c>
      <c r="J20" s="99">
        <f t="shared" ca="1" si="1"/>
        <v>0</v>
      </c>
      <c r="K20" s="55" t="s">
        <v>42</v>
      </c>
      <c r="L20" s="55" t="str">
        <f t="shared" si="2"/>
        <v>v</v>
      </c>
      <c r="M20" s="56" t="str">
        <f t="shared" si="3"/>
        <v>x</v>
      </c>
    </row>
    <row r="21" spans="1:13" x14ac:dyDescent="0.25">
      <c r="A21" s="49" t="s">
        <v>57</v>
      </c>
      <c r="B21" s="50"/>
      <c r="C21" s="51"/>
      <c r="D21" s="51"/>
      <c r="E21" s="109"/>
      <c r="F21" s="52"/>
      <c r="G21" s="53"/>
      <c r="H21" s="52"/>
      <c r="I21" s="54">
        <f t="shared" ca="1" si="0"/>
        <v>0</v>
      </c>
      <c r="J21" s="99">
        <f t="shared" ca="1" si="1"/>
        <v>0</v>
      </c>
      <c r="K21" s="55" t="s">
        <v>42</v>
      </c>
      <c r="L21" s="55" t="str">
        <f t="shared" si="2"/>
        <v>v</v>
      </c>
      <c r="M21" s="56" t="str">
        <f t="shared" si="3"/>
        <v>x</v>
      </c>
    </row>
    <row r="22" spans="1:13" x14ac:dyDescent="0.25">
      <c r="A22" s="49" t="s">
        <v>58</v>
      </c>
      <c r="B22" s="50"/>
      <c r="C22" s="51"/>
      <c r="D22" s="51"/>
      <c r="E22" s="109"/>
      <c r="F22" s="52"/>
      <c r="G22" s="53"/>
      <c r="H22" s="52"/>
      <c r="I22" s="54">
        <f t="shared" ca="1" si="0"/>
        <v>0</v>
      </c>
      <c r="J22" s="99">
        <f t="shared" ca="1" si="1"/>
        <v>0</v>
      </c>
      <c r="K22" s="55" t="s">
        <v>42</v>
      </c>
      <c r="L22" s="55" t="str">
        <f t="shared" si="2"/>
        <v>v</v>
      </c>
      <c r="M22" s="56" t="str">
        <f t="shared" si="3"/>
        <v>x</v>
      </c>
    </row>
    <row r="23" spans="1:13" x14ac:dyDescent="0.25">
      <c r="A23" s="49" t="s">
        <v>59</v>
      </c>
      <c r="B23" s="50"/>
      <c r="C23" s="51"/>
      <c r="D23" s="51"/>
      <c r="E23" s="109"/>
      <c r="F23" s="52"/>
      <c r="G23" s="53"/>
      <c r="H23" s="52"/>
      <c r="I23" s="54">
        <f t="shared" ca="1" si="0"/>
        <v>0</v>
      </c>
      <c r="J23" s="99">
        <f t="shared" ca="1" si="1"/>
        <v>0</v>
      </c>
      <c r="K23" s="55" t="s">
        <v>42</v>
      </c>
      <c r="L23" s="55" t="str">
        <f t="shared" si="2"/>
        <v>v</v>
      </c>
      <c r="M23" s="56" t="str">
        <f t="shared" si="3"/>
        <v>x</v>
      </c>
    </row>
    <row r="24" spans="1:13" x14ac:dyDescent="0.25">
      <c r="A24" s="49" t="s">
        <v>60</v>
      </c>
      <c r="B24" s="50"/>
      <c r="C24" s="51"/>
      <c r="D24" s="51"/>
      <c r="E24" s="109"/>
      <c r="F24" s="52"/>
      <c r="G24" s="53"/>
      <c r="H24" s="52"/>
      <c r="I24" s="54">
        <f t="shared" ca="1" si="0"/>
        <v>0</v>
      </c>
      <c r="J24" s="99">
        <f t="shared" ca="1" si="1"/>
        <v>0</v>
      </c>
      <c r="K24" s="55" t="s">
        <v>42</v>
      </c>
      <c r="L24" s="55" t="str">
        <f t="shared" si="2"/>
        <v>v</v>
      </c>
      <c r="M24" s="56" t="str">
        <f t="shared" si="3"/>
        <v>x</v>
      </c>
    </row>
    <row r="25" spans="1:13" x14ac:dyDescent="0.25">
      <c r="A25" s="49" t="s">
        <v>61</v>
      </c>
      <c r="B25" s="50"/>
      <c r="C25" s="51"/>
      <c r="D25" s="51"/>
      <c r="E25" s="109"/>
      <c r="F25" s="52"/>
      <c r="G25" s="53"/>
      <c r="H25" s="52"/>
      <c r="I25" s="54">
        <f t="shared" ca="1" si="0"/>
        <v>0</v>
      </c>
      <c r="J25" s="99">
        <f t="shared" ca="1" si="1"/>
        <v>0</v>
      </c>
      <c r="K25" s="55" t="s">
        <v>42</v>
      </c>
      <c r="L25" s="55" t="str">
        <f t="shared" si="2"/>
        <v>v</v>
      </c>
      <c r="M25" s="56" t="str">
        <f t="shared" si="3"/>
        <v>x</v>
      </c>
    </row>
    <row r="26" spans="1:13" x14ac:dyDescent="0.25">
      <c r="A26" s="49" t="s">
        <v>62</v>
      </c>
      <c r="B26" s="50"/>
      <c r="C26" s="51"/>
      <c r="D26" s="51"/>
      <c r="E26" s="109"/>
      <c r="F26" s="52"/>
      <c r="G26" s="53"/>
      <c r="H26" s="52"/>
      <c r="I26" s="54">
        <f t="shared" ca="1" si="0"/>
        <v>0</v>
      </c>
      <c r="J26" s="99">
        <f t="shared" ca="1" si="1"/>
        <v>0</v>
      </c>
      <c r="K26" s="55" t="s">
        <v>42</v>
      </c>
      <c r="L26" s="55" t="str">
        <f t="shared" si="2"/>
        <v>v</v>
      </c>
      <c r="M26" s="56" t="str">
        <f t="shared" si="3"/>
        <v>x</v>
      </c>
    </row>
    <row r="27" spans="1:13" x14ac:dyDescent="0.25">
      <c r="A27" s="49" t="s">
        <v>63</v>
      </c>
      <c r="B27" s="50"/>
      <c r="C27" s="51"/>
      <c r="D27" s="51"/>
      <c r="E27" s="109"/>
      <c r="F27" s="52"/>
      <c r="G27" s="53"/>
      <c r="H27" s="52"/>
      <c r="I27" s="54">
        <f t="shared" ca="1" si="0"/>
        <v>0</v>
      </c>
      <c r="J27" s="99">
        <f t="shared" ca="1" si="1"/>
        <v>0</v>
      </c>
      <c r="K27" s="55" t="s">
        <v>42</v>
      </c>
      <c r="L27" s="55" t="str">
        <f t="shared" si="2"/>
        <v>v</v>
      </c>
      <c r="M27" s="56" t="str">
        <f t="shared" si="3"/>
        <v>x</v>
      </c>
    </row>
    <row r="28" spans="1:13" x14ac:dyDescent="0.25">
      <c r="A28" s="49" t="s">
        <v>63</v>
      </c>
      <c r="B28" s="50"/>
      <c r="C28" s="51"/>
      <c r="D28" s="51"/>
      <c r="E28" s="109"/>
      <c r="F28" s="52"/>
      <c r="G28" s="53"/>
      <c r="H28" s="52"/>
      <c r="I28" s="54">
        <f t="shared" ca="1" si="0"/>
        <v>0</v>
      </c>
      <c r="J28" s="99">
        <f t="shared" ca="1" si="1"/>
        <v>0</v>
      </c>
      <c r="K28" s="55" t="s">
        <v>42</v>
      </c>
      <c r="L28" s="55" t="str">
        <f t="shared" si="2"/>
        <v>v</v>
      </c>
      <c r="M28" s="56" t="str">
        <f t="shared" si="3"/>
        <v>x</v>
      </c>
    </row>
    <row r="29" spans="1:13" x14ac:dyDescent="0.25">
      <c r="A29" s="49" t="s">
        <v>64</v>
      </c>
      <c r="B29" s="50"/>
      <c r="C29" s="51"/>
      <c r="D29" s="51"/>
      <c r="E29" s="109"/>
      <c r="F29" s="52"/>
      <c r="G29" s="53"/>
      <c r="H29" s="52"/>
      <c r="I29" s="54">
        <f t="shared" ca="1" si="0"/>
        <v>0</v>
      </c>
      <c r="J29" s="99">
        <f t="shared" ca="1" si="1"/>
        <v>0</v>
      </c>
      <c r="K29" s="55" t="s">
        <v>42</v>
      </c>
      <c r="L29" s="55" t="str">
        <f t="shared" si="2"/>
        <v>v</v>
      </c>
      <c r="M29" s="56" t="str">
        <f t="shared" si="3"/>
        <v>x</v>
      </c>
    </row>
    <row r="30" spans="1:13" x14ac:dyDescent="0.25">
      <c r="A30" s="49" t="s">
        <v>65</v>
      </c>
      <c r="B30" s="50"/>
      <c r="C30" s="51"/>
      <c r="D30" s="51"/>
      <c r="E30" s="109"/>
      <c r="F30" s="52"/>
      <c r="G30" s="53"/>
      <c r="H30" s="52"/>
      <c r="I30" s="54">
        <f t="shared" ca="1" si="0"/>
        <v>0</v>
      </c>
      <c r="J30" s="99">
        <f t="shared" ca="1" si="1"/>
        <v>0</v>
      </c>
      <c r="K30" s="55" t="s">
        <v>42</v>
      </c>
      <c r="L30" s="55" t="str">
        <f t="shared" si="2"/>
        <v>v</v>
      </c>
      <c r="M30" s="56" t="str">
        <f t="shared" si="3"/>
        <v>x</v>
      </c>
    </row>
    <row r="31" spans="1:13" x14ac:dyDescent="0.25">
      <c r="A31" s="49" t="s">
        <v>66</v>
      </c>
      <c r="B31" s="50"/>
      <c r="C31" s="51"/>
      <c r="D31" s="51"/>
      <c r="E31" s="109"/>
      <c r="F31" s="52"/>
      <c r="G31" s="53"/>
      <c r="H31" s="52"/>
      <c r="I31" s="54">
        <f t="shared" ca="1" si="0"/>
        <v>0</v>
      </c>
      <c r="J31" s="99">
        <f t="shared" ca="1" si="1"/>
        <v>0</v>
      </c>
      <c r="K31" s="55" t="s">
        <v>42</v>
      </c>
      <c r="L31" s="55" t="str">
        <f t="shared" si="2"/>
        <v>v</v>
      </c>
      <c r="M31" s="56" t="str">
        <f t="shared" si="3"/>
        <v>x</v>
      </c>
    </row>
    <row r="32" spans="1:13" x14ac:dyDescent="0.25">
      <c r="A32" s="49" t="s">
        <v>67</v>
      </c>
      <c r="B32" s="50"/>
      <c r="C32" s="51"/>
      <c r="D32" s="51"/>
      <c r="E32" s="109"/>
      <c r="F32" s="52"/>
      <c r="G32" s="53"/>
      <c r="H32" s="52"/>
      <c r="I32" s="54">
        <f t="shared" ca="1" si="0"/>
        <v>0</v>
      </c>
      <c r="J32" s="99">
        <f t="shared" ca="1" si="1"/>
        <v>0</v>
      </c>
      <c r="K32" s="55" t="s">
        <v>42</v>
      </c>
      <c r="L32" s="55" t="str">
        <f t="shared" si="2"/>
        <v>v</v>
      </c>
      <c r="M32" s="56" t="str">
        <f t="shared" si="3"/>
        <v>x</v>
      </c>
    </row>
    <row r="33" spans="1:13" x14ac:dyDescent="0.25">
      <c r="A33" s="49" t="s">
        <v>68</v>
      </c>
      <c r="B33" s="50"/>
      <c r="C33" s="51"/>
      <c r="D33" s="51"/>
      <c r="E33" s="109"/>
      <c r="F33" s="52"/>
      <c r="G33" s="53"/>
      <c r="H33" s="52"/>
      <c r="I33" s="54">
        <f t="shared" ca="1" si="0"/>
        <v>0</v>
      </c>
      <c r="J33" s="99">
        <f t="shared" ca="1" si="1"/>
        <v>0</v>
      </c>
      <c r="K33" s="55" t="s">
        <v>42</v>
      </c>
      <c r="L33" s="55" t="str">
        <f t="shared" si="2"/>
        <v>v</v>
      </c>
      <c r="M33" s="56" t="str">
        <f t="shared" si="3"/>
        <v>x</v>
      </c>
    </row>
    <row r="34" spans="1:13" x14ac:dyDescent="0.25">
      <c r="A34" s="49" t="s">
        <v>69</v>
      </c>
      <c r="B34" s="50"/>
      <c r="C34" s="51"/>
      <c r="D34" s="51"/>
      <c r="E34" s="109"/>
      <c r="F34" s="52"/>
      <c r="G34" s="53"/>
      <c r="H34" s="52"/>
      <c r="I34" s="54">
        <f t="shared" ca="1" si="0"/>
        <v>0</v>
      </c>
      <c r="J34" s="99">
        <f t="shared" ca="1" si="1"/>
        <v>0</v>
      </c>
      <c r="K34" s="55" t="s">
        <v>42</v>
      </c>
      <c r="L34" s="55" t="str">
        <f t="shared" si="2"/>
        <v>v</v>
      </c>
      <c r="M34" s="56" t="str">
        <f t="shared" si="3"/>
        <v>x</v>
      </c>
    </row>
    <row r="35" spans="1:13" x14ac:dyDescent="0.25">
      <c r="A35" s="57" t="s">
        <v>70</v>
      </c>
      <c r="B35" s="58"/>
      <c r="C35" s="59"/>
      <c r="D35" s="59"/>
      <c r="E35" s="110"/>
      <c r="F35" s="60"/>
      <c r="G35" s="61"/>
      <c r="H35" s="60"/>
      <c r="I35" s="62">
        <f t="shared" ca="1" si="0"/>
        <v>0</v>
      </c>
      <c r="J35" s="100">
        <f t="shared" ca="1" si="1"/>
        <v>0</v>
      </c>
      <c r="K35" s="63" t="s">
        <v>42</v>
      </c>
      <c r="L35" s="63" t="str">
        <f t="shared" si="2"/>
        <v>v</v>
      </c>
      <c r="M35" s="64" t="str">
        <f t="shared" si="3"/>
        <v>x</v>
      </c>
    </row>
    <row r="36" spans="1:13" ht="13" x14ac:dyDescent="0.3">
      <c r="J36" s="97">
        <f ca="1">SUM($J$6:$J$35)</f>
        <v>0</v>
      </c>
    </row>
    <row r="37" spans="1:13" x14ac:dyDescent="0.25">
      <c r="A37" s="36" t="s">
        <v>71</v>
      </c>
    </row>
  </sheetData>
  <sheetProtection algorithmName="SHA-512" hashValue="IL0G3rg3Va5NhjH2rL1Mecn8Dh4h4VHING7REBV6l0WmtpWRyDgFKWgUUJ+sk+vCPl4t7bUrg09rGYmfXhOG2g==" saltValue="+oxCC/SU+YYnxAIxUlLpPw==" spinCount="100000" sheet="1" objects="1" scenarios="1"/>
  <dataValidations count="4">
    <dataValidation type="list" operator="equal" allowBlank="1" showInputMessage="1" showErrorMessage="1" sqref="B6:B35">
      <formula1>Type_instituut</formula1>
      <formula2>0</formula2>
    </dataValidation>
    <dataValidation type="date" operator="greaterThanOrEqual" allowBlank="1" showInputMessage="1" showErrorMessage="1" error="Alleen data vanaf 2015" sqref="E6:E35">
      <formula1>42005</formula1>
    </dataValidation>
    <dataValidation type="decimal" allowBlank="1" showInputMessage="1" showErrorMessage="1" sqref="F6:F35">
      <formula1>0</formula1>
      <formula2>100</formula2>
    </dataValidation>
    <dataValidation type="list" operator="equal" allowBlank="1" showInputMessage="1" showErrorMessage="1" sqref="H6:H35">
      <formula1>"ja,nee"</formula1>
      <formula2>0</formula2>
    </dataValidation>
  </dataValidations>
  <hyperlinks>
    <hyperlink ref="A37" location="Voorblad!A1" display="Voorblad"/>
  </hyperlinks>
  <printOptions gridLines="1"/>
  <pageMargins left="0.75" right="0.75" top="1" bottom="1" header="0.5" footer="0.5"/>
  <pageSetup paperSize="8" firstPageNumber="0" orientation="landscape" horizontalDpi="300" verticalDpi="300" r:id="rId1"/>
  <headerFooter>
    <oddHeader>&amp;LS. Deskundige&amp;Cherregistratie&amp;Rniveau 2</oddHeader>
    <oddFooter>&amp;L1-1-2013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">
    <pageSetUpPr fitToPage="1"/>
  </sheetPr>
  <dimension ref="A1:J27"/>
  <sheetViews>
    <sheetView showGridLines="0" showRowColHeaders="0" showOutlineSymbols="0" zoomScaleNormal="100" workbookViewId="0"/>
  </sheetViews>
  <sheetFormatPr defaultRowHeight="12.5" x14ac:dyDescent="0.25"/>
  <cols>
    <col min="1" max="1" width="8.7265625" customWidth="1"/>
    <col min="2" max="2" width="52.54296875" customWidth="1"/>
    <col min="3" max="3" width="46.81640625" customWidth="1"/>
    <col min="4" max="4" width="15.1796875" customWidth="1"/>
    <col min="5" max="5" width="13.1796875" customWidth="1"/>
    <col min="6" max="6" width="14.1796875" customWidth="1"/>
    <col min="7" max="7" width="14.1796875" hidden="1" customWidth="1"/>
    <col min="8" max="8" width="10.81640625" customWidth="1"/>
    <col min="9" max="9" width="11.453125" customWidth="1"/>
    <col min="10" max="10" width="10.7265625" customWidth="1"/>
    <col min="11" max="1025" width="8.7265625" customWidth="1"/>
  </cols>
  <sheetData>
    <row r="1" spans="1:10" ht="15.5" x14ac:dyDescent="0.35">
      <c r="A1" s="34" t="s">
        <v>27</v>
      </c>
      <c r="C1" s="16"/>
    </row>
    <row r="2" spans="1:10" x14ac:dyDescent="0.25">
      <c r="A2" s="36"/>
      <c r="B2" s="36"/>
      <c r="C2" s="36"/>
    </row>
    <row r="4" spans="1:10" ht="13" x14ac:dyDescent="0.3">
      <c r="A4" s="16" t="s">
        <v>6</v>
      </c>
      <c r="I4" s="37"/>
    </row>
    <row r="5" spans="1:10" ht="26" x14ac:dyDescent="0.25">
      <c r="A5" s="39" t="s">
        <v>28</v>
      </c>
      <c r="B5" s="39" t="s">
        <v>30</v>
      </c>
      <c r="C5" s="39" t="s">
        <v>31</v>
      </c>
      <c r="D5" s="39" t="s">
        <v>32</v>
      </c>
      <c r="E5" s="39" t="s">
        <v>33</v>
      </c>
      <c r="F5" s="39" t="s">
        <v>34</v>
      </c>
      <c r="G5" s="39" t="s">
        <v>36</v>
      </c>
      <c r="H5" s="39" t="s">
        <v>37</v>
      </c>
      <c r="I5" s="39" t="s">
        <v>38</v>
      </c>
      <c r="J5" s="39" t="s">
        <v>39</v>
      </c>
    </row>
    <row r="6" spans="1:10" x14ac:dyDescent="0.25">
      <c r="A6" s="40" t="s">
        <v>72</v>
      </c>
      <c r="B6" s="65"/>
      <c r="C6" s="42"/>
      <c r="D6" s="108"/>
      <c r="E6" s="43"/>
      <c r="F6" s="66"/>
      <c r="G6" s="67">
        <f t="shared" ref="G6:G25" ca="1" si="0">IF(AND($D6&gt;=Startdatum_kennisontwikkeling-14,$D6&lt;=datum_indiening+14),1,0)</f>
        <v>0</v>
      </c>
      <c r="H6" s="94">
        <f ca="1">$E6/2*$G6*$F6*5</f>
        <v>0</v>
      </c>
      <c r="I6" s="67" t="s">
        <v>42</v>
      </c>
      <c r="J6" s="68" t="s">
        <v>42</v>
      </c>
    </row>
    <row r="7" spans="1:10" x14ac:dyDescent="0.25">
      <c r="A7" s="49" t="s">
        <v>73</v>
      </c>
      <c r="B7" s="51"/>
      <c r="C7" s="51"/>
      <c r="D7" s="109"/>
      <c r="E7" s="52"/>
      <c r="F7" s="69"/>
      <c r="G7" s="70">
        <f t="shared" ca="1" si="0"/>
        <v>0</v>
      </c>
      <c r="H7" s="95">
        <f t="shared" ref="H7:H25" ca="1" si="1">$E7/2*$G7*$F7*5</f>
        <v>0</v>
      </c>
      <c r="I7" s="70" t="s">
        <v>42</v>
      </c>
      <c r="J7" s="71" t="s">
        <v>42</v>
      </c>
    </row>
    <row r="8" spans="1:10" x14ac:dyDescent="0.25">
      <c r="A8" s="49" t="s">
        <v>74</v>
      </c>
      <c r="B8" s="51"/>
      <c r="C8" s="51"/>
      <c r="D8" s="109"/>
      <c r="E8" s="52"/>
      <c r="F8" s="69"/>
      <c r="G8" s="70">
        <f t="shared" ca="1" si="0"/>
        <v>0</v>
      </c>
      <c r="H8" s="95">
        <f t="shared" ca="1" si="1"/>
        <v>0</v>
      </c>
      <c r="I8" s="70" t="s">
        <v>42</v>
      </c>
      <c r="J8" s="71" t="s">
        <v>42</v>
      </c>
    </row>
    <row r="9" spans="1:10" x14ac:dyDescent="0.25">
      <c r="A9" s="49" t="s">
        <v>75</v>
      </c>
      <c r="B9" s="51"/>
      <c r="C9" s="51"/>
      <c r="D9" s="109"/>
      <c r="E9" s="52"/>
      <c r="F9" s="69"/>
      <c r="G9" s="70">
        <f t="shared" ca="1" si="0"/>
        <v>0</v>
      </c>
      <c r="H9" s="95">
        <f t="shared" ca="1" si="1"/>
        <v>0</v>
      </c>
      <c r="I9" s="70" t="s">
        <v>42</v>
      </c>
      <c r="J9" s="71" t="s">
        <v>42</v>
      </c>
    </row>
    <row r="10" spans="1:10" x14ac:dyDescent="0.25">
      <c r="A10" s="49" t="s">
        <v>76</v>
      </c>
      <c r="B10" s="51"/>
      <c r="C10" s="51"/>
      <c r="D10" s="109"/>
      <c r="E10" s="52"/>
      <c r="F10" s="69"/>
      <c r="G10" s="70">
        <f t="shared" ca="1" si="0"/>
        <v>0</v>
      </c>
      <c r="H10" s="95">
        <f t="shared" ca="1" si="1"/>
        <v>0</v>
      </c>
      <c r="I10" s="70" t="s">
        <v>42</v>
      </c>
      <c r="J10" s="71" t="s">
        <v>42</v>
      </c>
    </row>
    <row r="11" spans="1:10" x14ac:dyDescent="0.25">
      <c r="A11" s="49" t="s">
        <v>77</v>
      </c>
      <c r="B11" s="51"/>
      <c r="C11" s="51"/>
      <c r="D11" s="109"/>
      <c r="E11" s="52"/>
      <c r="F11" s="69"/>
      <c r="G11" s="70">
        <f t="shared" ca="1" si="0"/>
        <v>0</v>
      </c>
      <c r="H11" s="95">
        <f t="shared" ca="1" si="1"/>
        <v>0</v>
      </c>
      <c r="I11" s="70" t="s">
        <v>42</v>
      </c>
      <c r="J11" s="71" t="s">
        <v>42</v>
      </c>
    </row>
    <row r="12" spans="1:10" x14ac:dyDescent="0.25">
      <c r="A12" s="49" t="s">
        <v>78</v>
      </c>
      <c r="B12" s="51"/>
      <c r="C12" s="51"/>
      <c r="D12" s="109"/>
      <c r="E12" s="52"/>
      <c r="F12" s="69"/>
      <c r="G12" s="70">
        <f t="shared" ca="1" si="0"/>
        <v>0</v>
      </c>
      <c r="H12" s="95">
        <f t="shared" ca="1" si="1"/>
        <v>0</v>
      </c>
      <c r="I12" s="70" t="s">
        <v>42</v>
      </c>
      <c r="J12" s="71" t="s">
        <v>42</v>
      </c>
    </row>
    <row r="13" spans="1:10" x14ac:dyDescent="0.25">
      <c r="A13" s="49" t="s">
        <v>79</v>
      </c>
      <c r="B13" s="51"/>
      <c r="C13" s="51"/>
      <c r="D13" s="109"/>
      <c r="E13" s="52"/>
      <c r="F13" s="69"/>
      <c r="G13" s="70">
        <f t="shared" ca="1" si="0"/>
        <v>0</v>
      </c>
      <c r="H13" s="95">
        <f t="shared" ca="1" si="1"/>
        <v>0</v>
      </c>
      <c r="I13" s="70" t="s">
        <v>42</v>
      </c>
      <c r="J13" s="71" t="s">
        <v>42</v>
      </c>
    </row>
    <row r="14" spans="1:10" x14ac:dyDescent="0.25">
      <c r="A14" s="49" t="s">
        <v>80</v>
      </c>
      <c r="B14" s="51"/>
      <c r="C14" s="51"/>
      <c r="D14" s="109"/>
      <c r="E14" s="52"/>
      <c r="F14" s="69"/>
      <c r="G14" s="70">
        <f t="shared" ca="1" si="0"/>
        <v>0</v>
      </c>
      <c r="H14" s="95">
        <f t="shared" ca="1" si="1"/>
        <v>0</v>
      </c>
      <c r="I14" s="70" t="s">
        <v>42</v>
      </c>
      <c r="J14" s="71" t="s">
        <v>42</v>
      </c>
    </row>
    <row r="15" spans="1:10" x14ac:dyDescent="0.25">
      <c r="A15" s="49" t="s">
        <v>81</v>
      </c>
      <c r="B15" s="51"/>
      <c r="C15" s="51"/>
      <c r="D15" s="109"/>
      <c r="E15" s="52"/>
      <c r="F15" s="69"/>
      <c r="G15" s="70">
        <f t="shared" ca="1" si="0"/>
        <v>0</v>
      </c>
      <c r="H15" s="95">
        <f t="shared" ca="1" si="1"/>
        <v>0</v>
      </c>
      <c r="I15" s="70" t="s">
        <v>42</v>
      </c>
      <c r="J15" s="71" t="s">
        <v>42</v>
      </c>
    </row>
    <row r="16" spans="1:10" x14ac:dyDescent="0.25">
      <c r="A16" s="49" t="s">
        <v>82</v>
      </c>
      <c r="B16" s="51"/>
      <c r="C16" s="51"/>
      <c r="D16" s="109"/>
      <c r="E16" s="52"/>
      <c r="F16" s="69"/>
      <c r="G16" s="70">
        <f t="shared" ca="1" si="0"/>
        <v>0</v>
      </c>
      <c r="H16" s="95">
        <f t="shared" ca="1" si="1"/>
        <v>0</v>
      </c>
      <c r="I16" s="70" t="s">
        <v>42</v>
      </c>
      <c r="J16" s="71" t="s">
        <v>42</v>
      </c>
    </row>
    <row r="17" spans="1:10" x14ac:dyDescent="0.25">
      <c r="A17" s="49" t="s">
        <v>83</v>
      </c>
      <c r="B17" s="51"/>
      <c r="C17" s="51"/>
      <c r="D17" s="109"/>
      <c r="E17" s="52"/>
      <c r="F17" s="69"/>
      <c r="G17" s="70">
        <f t="shared" ca="1" si="0"/>
        <v>0</v>
      </c>
      <c r="H17" s="95">
        <f t="shared" ca="1" si="1"/>
        <v>0</v>
      </c>
      <c r="I17" s="70" t="s">
        <v>42</v>
      </c>
      <c r="J17" s="71" t="s">
        <v>42</v>
      </c>
    </row>
    <row r="18" spans="1:10" x14ac:dyDescent="0.25">
      <c r="A18" s="49" t="s">
        <v>84</v>
      </c>
      <c r="B18" s="51"/>
      <c r="C18" s="51"/>
      <c r="D18" s="109"/>
      <c r="E18" s="52"/>
      <c r="F18" s="69"/>
      <c r="G18" s="70">
        <f t="shared" ca="1" si="0"/>
        <v>0</v>
      </c>
      <c r="H18" s="95">
        <f t="shared" ca="1" si="1"/>
        <v>0</v>
      </c>
      <c r="I18" s="70" t="s">
        <v>42</v>
      </c>
      <c r="J18" s="71" t="s">
        <v>42</v>
      </c>
    </row>
    <row r="19" spans="1:10" x14ac:dyDescent="0.25">
      <c r="A19" s="49" t="s">
        <v>85</v>
      </c>
      <c r="B19" s="51"/>
      <c r="C19" s="51"/>
      <c r="D19" s="109"/>
      <c r="E19" s="52"/>
      <c r="F19" s="69"/>
      <c r="G19" s="70">
        <f t="shared" ca="1" si="0"/>
        <v>0</v>
      </c>
      <c r="H19" s="95">
        <f t="shared" ca="1" si="1"/>
        <v>0</v>
      </c>
      <c r="I19" s="70" t="s">
        <v>42</v>
      </c>
      <c r="J19" s="71" t="s">
        <v>42</v>
      </c>
    </row>
    <row r="20" spans="1:10" x14ac:dyDescent="0.25">
      <c r="A20" s="49" t="s">
        <v>86</v>
      </c>
      <c r="B20" s="51"/>
      <c r="C20" s="51"/>
      <c r="D20" s="109"/>
      <c r="E20" s="52"/>
      <c r="F20" s="69"/>
      <c r="G20" s="70">
        <f t="shared" ca="1" si="0"/>
        <v>0</v>
      </c>
      <c r="H20" s="95">
        <f t="shared" ca="1" si="1"/>
        <v>0</v>
      </c>
      <c r="I20" s="70" t="s">
        <v>42</v>
      </c>
      <c r="J20" s="71" t="s">
        <v>42</v>
      </c>
    </row>
    <row r="21" spans="1:10" x14ac:dyDescent="0.25">
      <c r="A21" s="49" t="s">
        <v>87</v>
      </c>
      <c r="B21" s="51"/>
      <c r="C21" s="51"/>
      <c r="D21" s="109"/>
      <c r="E21" s="52"/>
      <c r="F21" s="69"/>
      <c r="G21" s="70">
        <f t="shared" ca="1" si="0"/>
        <v>0</v>
      </c>
      <c r="H21" s="95">
        <f t="shared" ca="1" si="1"/>
        <v>0</v>
      </c>
      <c r="I21" s="70" t="s">
        <v>42</v>
      </c>
      <c r="J21" s="71" t="s">
        <v>42</v>
      </c>
    </row>
    <row r="22" spans="1:10" x14ac:dyDescent="0.25">
      <c r="A22" s="49" t="s">
        <v>88</v>
      </c>
      <c r="B22" s="51"/>
      <c r="C22" s="51"/>
      <c r="D22" s="109"/>
      <c r="E22" s="52"/>
      <c r="F22" s="69"/>
      <c r="G22" s="70">
        <f t="shared" ca="1" si="0"/>
        <v>0</v>
      </c>
      <c r="H22" s="95">
        <f t="shared" ca="1" si="1"/>
        <v>0</v>
      </c>
      <c r="I22" s="70" t="s">
        <v>42</v>
      </c>
      <c r="J22" s="71" t="s">
        <v>42</v>
      </c>
    </row>
    <row r="23" spans="1:10" x14ac:dyDescent="0.25">
      <c r="A23" s="49" t="s">
        <v>89</v>
      </c>
      <c r="B23" s="51"/>
      <c r="C23" s="51"/>
      <c r="D23" s="109"/>
      <c r="E23" s="52"/>
      <c r="F23" s="69"/>
      <c r="G23" s="70">
        <f t="shared" ca="1" si="0"/>
        <v>0</v>
      </c>
      <c r="H23" s="95">
        <f t="shared" ca="1" si="1"/>
        <v>0</v>
      </c>
      <c r="I23" s="70" t="s">
        <v>42</v>
      </c>
      <c r="J23" s="71" t="s">
        <v>42</v>
      </c>
    </row>
    <row r="24" spans="1:10" x14ac:dyDescent="0.25">
      <c r="A24" s="49" t="s">
        <v>90</v>
      </c>
      <c r="B24" s="51"/>
      <c r="C24" s="51"/>
      <c r="D24" s="109"/>
      <c r="E24" s="52"/>
      <c r="F24" s="69"/>
      <c r="G24" s="70">
        <f t="shared" ca="1" si="0"/>
        <v>0</v>
      </c>
      <c r="H24" s="95">
        <f t="shared" ca="1" si="1"/>
        <v>0</v>
      </c>
      <c r="I24" s="70" t="s">
        <v>42</v>
      </c>
      <c r="J24" s="71" t="s">
        <v>42</v>
      </c>
    </row>
    <row r="25" spans="1:10" x14ac:dyDescent="0.25">
      <c r="A25" s="57" t="s">
        <v>91</v>
      </c>
      <c r="B25" s="59"/>
      <c r="C25" s="59"/>
      <c r="D25" s="110"/>
      <c r="E25" s="60"/>
      <c r="F25" s="72"/>
      <c r="G25" s="73">
        <f t="shared" ca="1" si="0"/>
        <v>0</v>
      </c>
      <c r="H25" s="96">
        <f t="shared" ca="1" si="1"/>
        <v>0</v>
      </c>
      <c r="I25" s="73" t="s">
        <v>42</v>
      </c>
      <c r="J25" s="74" t="s">
        <v>42</v>
      </c>
    </row>
    <row r="26" spans="1:10" ht="13" x14ac:dyDescent="0.3">
      <c r="H26" s="97">
        <f ca="1">SUM($H$6:$H$25)</f>
        <v>0</v>
      </c>
    </row>
    <row r="27" spans="1:10" x14ac:dyDescent="0.25">
      <c r="A27" s="36" t="s">
        <v>71</v>
      </c>
    </row>
  </sheetData>
  <sheetProtection algorithmName="SHA-512" hashValue="tcOpQZ0e+Aumfbk3dlPAU3wwvzaooLa+0VDlrSGoE309g1+B3NQUREvv+7LeiYR03F5haEgEl7UfnvTrUcV0sw==" saltValue="ukPJyymW+Y7Bu5rEArOgmg==" spinCount="100000" sheet="1" objects="1" scenarios="1"/>
  <dataValidations count="3">
    <dataValidation type="list" operator="equal" allowBlank="1" showInputMessage="1" showErrorMessage="1" sqref="B6:B25">
      <formula1>Organisatoren_congressen</formula1>
      <formula2>0</formula2>
    </dataValidation>
    <dataValidation type="date" operator="greaterThanOrEqual" allowBlank="1" showInputMessage="1" showErrorMessage="1" error="Alleen data vanaf 2015" sqref="D6:D25">
      <formula1>42005</formula1>
    </dataValidation>
    <dataValidation type="decimal" allowBlank="1" showInputMessage="1" showErrorMessage="1" error="geheel getal" sqref="E6:E25">
      <formula1>0</formula1>
      <formula2>100</formula2>
    </dataValidation>
  </dataValidations>
  <hyperlinks>
    <hyperlink ref="A27" location="Voorblad!A1" display="Voorblad"/>
  </hyperlinks>
  <printOptions gridLines="1"/>
  <pageMargins left="0.75" right="0.75" top="1" bottom="1" header="0.5" footer="0.5"/>
  <pageSetup paperSize="8" firstPageNumber="0" fitToHeight="5" orientation="landscape" horizontalDpi="300" verticalDpi="300"/>
  <headerFooter>
    <oddHeader>&amp;LS. Deskundige&amp;Cherregistratie&amp;Rniveau 2</oddHeader>
    <oddFooter>&amp;L1-1-2013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4">
    <pageSetUpPr fitToPage="1"/>
  </sheetPr>
  <dimension ref="A1:I27"/>
  <sheetViews>
    <sheetView showGridLines="0" showRowColHeaders="0" showOutlineSymbols="0" zoomScaleNormal="100" workbookViewId="0"/>
  </sheetViews>
  <sheetFormatPr defaultRowHeight="12.5" x14ac:dyDescent="0.25"/>
  <cols>
    <col min="1" max="1" width="8.7265625" customWidth="1"/>
    <col min="2" max="2" width="40.26953125" customWidth="1"/>
    <col min="3" max="3" width="46.81640625" customWidth="1"/>
    <col min="4" max="4" width="15.1796875" customWidth="1"/>
    <col min="5" max="5" width="11.7265625" hidden="1" customWidth="1"/>
    <col min="6" max="6" width="11.7265625" customWidth="1"/>
    <col min="7" max="7" width="12.26953125" customWidth="1"/>
    <col min="8" max="9" width="11.453125" customWidth="1"/>
    <col min="10" max="10" width="10.7265625" customWidth="1"/>
    <col min="11" max="1025" width="8.7265625" customWidth="1"/>
  </cols>
  <sheetData>
    <row r="1" spans="1:9" ht="15.5" x14ac:dyDescent="0.35">
      <c r="A1" s="34" t="s">
        <v>27</v>
      </c>
      <c r="C1" s="16"/>
    </row>
    <row r="2" spans="1:9" x14ac:dyDescent="0.25">
      <c r="A2" s="36"/>
      <c r="B2" s="36"/>
      <c r="C2" s="36"/>
    </row>
    <row r="4" spans="1:9" ht="13" x14ac:dyDescent="0.3">
      <c r="A4" s="16" t="s">
        <v>92</v>
      </c>
      <c r="I4" s="37"/>
    </row>
    <row r="5" spans="1:9" ht="13" x14ac:dyDescent="0.25">
      <c r="A5" s="39" t="s">
        <v>28</v>
      </c>
      <c r="B5" s="39" t="s">
        <v>30</v>
      </c>
      <c r="C5" s="39" t="s">
        <v>31</v>
      </c>
      <c r="D5" s="39" t="s">
        <v>93</v>
      </c>
      <c r="E5" s="39" t="s">
        <v>94</v>
      </c>
      <c r="F5" s="39" t="s">
        <v>37</v>
      </c>
      <c r="G5" s="39" t="s">
        <v>38</v>
      </c>
    </row>
    <row r="6" spans="1:9" x14ac:dyDescent="0.25">
      <c r="A6" s="40" t="s">
        <v>95</v>
      </c>
      <c r="B6" s="65"/>
      <c r="C6" s="42"/>
      <c r="D6" s="108"/>
      <c r="E6" s="67">
        <f t="shared" ref="E6:E25" ca="1" si="0">IF(AND($D6&gt;=Startdatum_kennisontwikkeling-14,$D6&lt;=datum_indiening+14),1,0)</f>
        <v>0</v>
      </c>
      <c r="F6" s="98">
        <f t="shared" ref="F6:F25" ca="1" si="1">$E6*10</f>
        <v>0</v>
      </c>
      <c r="G6" s="68" t="s">
        <v>42</v>
      </c>
    </row>
    <row r="7" spans="1:9" x14ac:dyDescent="0.25">
      <c r="A7" s="49" t="s">
        <v>96</v>
      </c>
      <c r="B7" s="51"/>
      <c r="C7" s="51"/>
      <c r="D7" s="109"/>
      <c r="E7" s="70">
        <f t="shared" ca="1" si="0"/>
        <v>0</v>
      </c>
      <c r="F7" s="95">
        <f t="shared" ca="1" si="1"/>
        <v>0</v>
      </c>
      <c r="G7" s="71" t="s">
        <v>42</v>
      </c>
    </row>
    <row r="8" spans="1:9" x14ac:dyDescent="0.25">
      <c r="A8" s="49" t="s">
        <v>97</v>
      </c>
      <c r="B8" s="51"/>
      <c r="C8" s="51"/>
      <c r="D8" s="109"/>
      <c r="E8" s="70">
        <f t="shared" ca="1" si="0"/>
        <v>0</v>
      </c>
      <c r="F8" s="95">
        <f t="shared" ca="1" si="1"/>
        <v>0</v>
      </c>
      <c r="G8" s="71" t="s">
        <v>42</v>
      </c>
    </row>
    <row r="9" spans="1:9" x14ac:dyDescent="0.25">
      <c r="A9" s="49" t="s">
        <v>98</v>
      </c>
      <c r="B9" s="51"/>
      <c r="C9" s="51"/>
      <c r="D9" s="109"/>
      <c r="E9" s="70">
        <f t="shared" ca="1" si="0"/>
        <v>0</v>
      </c>
      <c r="F9" s="95">
        <f t="shared" ca="1" si="1"/>
        <v>0</v>
      </c>
      <c r="G9" s="71" t="s">
        <v>42</v>
      </c>
    </row>
    <row r="10" spans="1:9" x14ac:dyDescent="0.25">
      <c r="A10" s="49" t="s">
        <v>99</v>
      </c>
      <c r="B10" s="51"/>
      <c r="C10" s="51"/>
      <c r="D10" s="109"/>
      <c r="E10" s="70">
        <f t="shared" ca="1" si="0"/>
        <v>0</v>
      </c>
      <c r="F10" s="95">
        <f t="shared" ca="1" si="1"/>
        <v>0</v>
      </c>
      <c r="G10" s="71" t="s">
        <v>42</v>
      </c>
    </row>
    <row r="11" spans="1:9" x14ac:dyDescent="0.25">
      <c r="A11" s="49" t="s">
        <v>100</v>
      </c>
      <c r="B11" s="51"/>
      <c r="C11" s="51"/>
      <c r="D11" s="109"/>
      <c r="E11" s="70">
        <f t="shared" ca="1" si="0"/>
        <v>0</v>
      </c>
      <c r="F11" s="95">
        <f t="shared" ca="1" si="1"/>
        <v>0</v>
      </c>
      <c r="G11" s="71" t="s">
        <v>42</v>
      </c>
    </row>
    <row r="12" spans="1:9" x14ac:dyDescent="0.25">
      <c r="A12" s="49" t="s">
        <v>101</v>
      </c>
      <c r="B12" s="51"/>
      <c r="C12" s="51"/>
      <c r="D12" s="109"/>
      <c r="E12" s="70">
        <f t="shared" ca="1" si="0"/>
        <v>0</v>
      </c>
      <c r="F12" s="95">
        <f t="shared" ca="1" si="1"/>
        <v>0</v>
      </c>
      <c r="G12" s="71" t="s">
        <v>42</v>
      </c>
    </row>
    <row r="13" spans="1:9" x14ac:dyDescent="0.25">
      <c r="A13" s="49" t="s">
        <v>102</v>
      </c>
      <c r="B13" s="51"/>
      <c r="C13" s="51"/>
      <c r="D13" s="109"/>
      <c r="E13" s="70">
        <f t="shared" ca="1" si="0"/>
        <v>0</v>
      </c>
      <c r="F13" s="95">
        <f t="shared" ca="1" si="1"/>
        <v>0</v>
      </c>
      <c r="G13" s="71" t="s">
        <v>42</v>
      </c>
    </row>
    <row r="14" spans="1:9" x14ac:dyDescent="0.25">
      <c r="A14" s="49" t="s">
        <v>103</v>
      </c>
      <c r="B14" s="51"/>
      <c r="C14" s="51"/>
      <c r="D14" s="109"/>
      <c r="E14" s="70">
        <f t="shared" ca="1" si="0"/>
        <v>0</v>
      </c>
      <c r="F14" s="95">
        <f t="shared" ca="1" si="1"/>
        <v>0</v>
      </c>
      <c r="G14" s="71" t="s">
        <v>42</v>
      </c>
    </row>
    <row r="15" spans="1:9" x14ac:dyDescent="0.25">
      <c r="A15" s="49" t="s">
        <v>104</v>
      </c>
      <c r="B15" s="51"/>
      <c r="C15" s="51"/>
      <c r="D15" s="109"/>
      <c r="E15" s="70">
        <f t="shared" ca="1" si="0"/>
        <v>0</v>
      </c>
      <c r="F15" s="95">
        <f t="shared" ca="1" si="1"/>
        <v>0</v>
      </c>
      <c r="G15" s="71" t="s">
        <v>42</v>
      </c>
    </row>
    <row r="16" spans="1:9" x14ac:dyDescent="0.25">
      <c r="A16" s="49" t="s">
        <v>105</v>
      </c>
      <c r="B16" s="51"/>
      <c r="C16" s="51"/>
      <c r="D16" s="109"/>
      <c r="E16" s="70">
        <f t="shared" ca="1" si="0"/>
        <v>0</v>
      </c>
      <c r="F16" s="95">
        <f t="shared" ca="1" si="1"/>
        <v>0</v>
      </c>
      <c r="G16" s="71" t="s">
        <v>42</v>
      </c>
    </row>
    <row r="17" spans="1:7" x14ac:dyDescent="0.25">
      <c r="A17" s="49" t="s">
        <v>106</v>
      </c>
      <c r="B17" s="51"/>
      <c r="C17" s="51"/>
      <c r="D17" s="109"/>
      <c r="E17" s="70">
        <f t="shared" ca="1" si="0"/>
        <v>0</v>
      </c>
      <c r="F17" s="95">
        <f t="shared" ca="1" si="1"/>
        <v>0</v>
      </c>
      <c r="G17" s="71" t="s">
        <v>42</v>
      </c>
    </row>
    <row r="18" spans="1:7" x14ac:dyDescent="0.25">
      <c r="A18" s="49" t="s">
        <v>107</v>
      </c>
      <c r="B18" s="51"/>
      <c r="C18" s="51"/>
      <c r="D18" s="109"/>
      <c r="E18" s="70">
        <f t="shared" ca="1" si="0"/>
        <v>0</v>
      </c>
      <c r="F18" s="95">
        <f t="shared" ca="1" si="1"/>
        <v>0</v>
      </c>
      <c r="G18" s="71" t="s">
        <v>42</v>
      </c>
    </row>
    <row r="19" spans="1:7" x14ac:dyDescent="0.25">
      <c r="A19" s="49" t="s">
        <v>108</v>
      </c>
      <c r="B19" s="51"/>
      <c r="C19" s="51"/>
      <c r="D19" s="109"/>
      <c r="E19" s="70">
        <f t="shared" ca="1" si="0"/>
        <v>0</v>
      </c>
      <c r="F19" s="95">
        <f t="shared" ca="1" si="1"/>
        <v>0</v>
      </c>
      <c r="G19" s="71" t="s">
        <v>42</v>
      </c>
    </row>
    <row r="20" spans="1:7" x14ac:dyDescent="0.25">
      <c r="A20" s="49" t="s">
        <v>109</v>
      </c>
      <c r="B20" s="51"/>
      <c r="C20" s="51"/>
      <c r="D20" s="109"/>
      <c r="E20" s="70">
        <f t="shared" ca="1" si="0"/>
        <v>0</v>
      </c>
      <c r="F20" s="95">
        <f t="shared" ca="1" si="1"/>
        <v>0</v>
      </c>
      <c r="G20" s="71" t="s">
        <v>42</v>
      </c>
    </row>
    <row r="21" spans="1:7" x14ac:dyDescent="0.25">
      <c r="A21" s="49" t="s">
        <v>110</v>
      </c>
      <c r="B21" s="51"/>
      <c r="C21" s="51"/>
      <c r="D21" s="109"/>
      <c r="E21" s="70">
        <f t="shared" ca="1" si="0"/>
        <v>0</v>
      </c>
      <c r="F21" s="95">
        <f t="shared" ca="1" si="1"/>
        <v>0</v>
      </c>
      <c r="G21" s="71" t="s">
        <v>42</v>
      </c>
    </row>
    <row r="22" spans="1:7" x14ac:dyDescent="0.25">
      <c r="A22" s="49" t="s">
        <v>111</v>
      </c>
      <c r="B22" s="51"/>
      <c r="C22" s="51"/>
      <c r="D22" s="109"/>
      <c r="E22" s="70">
        <f t="shared" ca="1" si="0"/>
        <v>0</v>
      </c>
      <c r="F22" s="95">
        <f t="shared" ca="1" si="1"/>
        <v>0</v>
      </c>
      <c r="G22" s="71" t="s">
        <v>42</v>
      </c>
    </row>
    <row r="23" spans="1:7" x14ac:dyDescent="0.25">
      <c r="A23" s="49" t="s">
        <v>112</v>
      </c>
      <c r="B23" s="51"/>
      <c r="C23" s="51"/>
      <c r="D23" s="109"/>
      <c r="E23" s="70">
        <f t="shared" ca="1" si="0"/>
        <v>0</v>
      </c>
      <c r="F23" s="95">
        <f t="shared" ca="1" si="1"/>
        <v>0</v>
      </c>
      <c r="G23" s="71" t="s">
        <v>42</v>
      </c>
    </row>
    <row r="24" spans="1:7" x14ac:dyDescent="0.25">
      <c r="A24" s="49" t="s">
        <v>113</v>
      </c>
      <c r="B24" s="51"/>
      <c r="C24" s="51"/>
      <c r="D24" s="109"/>
      <c r="E24" s="70">
        <f t="shared" ca="1" si="0"/>
        <v>0</v>
      </c>
      <c r="F24" s="95">
        <f t="shared" ca="1" si="1"/>
        <v>0</v>
      </c>
      <c r="G24" s="71" t="s">
        <v>42</v>
      </c>
    </row>
    <row r="25" spans="1:7" x14ac:dyDescent="0.25">
      <c r="A25" s="57" t="s">
        <v>114</v>
      </c>
      <c r="B25" s="59"/>
      <c r="C25" s="59"/>
      <c r="D25" s="110"/>
      <c r="E25" s="73">
        <f t="shared" ca="1" si="0"/>
        <v>0</v>
      </c>
      <c r="F25" s="96">
        <f t="shared" ca="1" si="1"/>
        <v>0</v>
      </c>
      <c r="G25" s="74" t="s">
        <v>42</v>
      </c>
    </row>
    <row r="26" spans="1:7" ht="13" x14ac:dyDescent="0.3">
      <c r="F26" s="97">
        <f ca="1">SUM($F$6:$F$25)</f>
        <v>0</v>
      </c>
    </row>
    <row r="27" spans="1:7" x14ac:dyDescent="0.25">
      <c r="A27" s="36" t="s">
        <v>71</v>
      </c>
    </row>
  </sheetData>
  <sheetProtection algorithmName="SHA-512" hashValue="CZb2ss4c5H038P0JeQ1uhJqSZiYCMDcgIHeLcB3F8CB5u4viKaN0ZsfMDzG2LzAIn8peoVJqlKVVIZdkTU+qDw==" saltValue="tKo0BiHgdm1sQq53Dp8g7A==" spinCount="100000" sheet="1" objects="1" scenarios="1"/>
  <dataValidations count="2">
    <dataValidation type="list" operator="equal" allowBlank="1" showInputMessage="1" showErrorMessage="1" sqref="B6:B25">
      <formula1>Organisatoren_congressen</formula1>
      <formula2>0</formula2>
    </dataValidation>
    <dataValidation type="date" operator="greaterThanOrEqual" allowBlank="1" showInputMessage="1" showErrorMessage="1" error="Alleen data vanaf 2015" sqref="D6:D25">
      <formula1>42005</formula1>
    </dataValidation>
  </dataValidations>
  <hyperlinks>
    <hyperlink ref="A27" location="Voorblad!A1" display="Voorblad"/>
  </hyperlinks>
  <printOptions gridLines="1"/>
  <pageMargins left="0.75" right="0.75" top="1" bottom="1" header="0.5" footer="0.5"/>
  <pageSetup paperSize="8" firstPageNumber="0" fitToHeight="5" orientation="landscape" horizontalDpi="300" verticalDpi="300"/>
  <headerFooter>
    <oddHeader>&amp;LS. Deskundige&amp;Cherregistratie&amp;Rniveau 2</oddHeader>
    <oddFooter>&amp;L1-1-2013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5">
    <pageSetUpPr fitToPage="1"/>
  </sheetPr>
  <dimension ref="A1:J27"/>
  <sheetViews>
    <sheetView showGridLines="0" showRowColHeaders="0" showOutlineSymbols="0" zoomScaleNormal="100" workbookViewId="0"/>
  </sheetViews>
  <sheetFormatPr defaultRowHeight="12.5" x14ac:dyDescent="0.25"/>
  <cols>
    <col min="1" max="1" width="8.7265625" customWidth="1"/>
    <col min="2" max="2" width="40.26953125" customWidth="1"/>
    <col min="3" max="3" width="33.1796875" customWidth="1"/>
    <col min="4" max="4" width="34.26953125" customWidth="1"/>
    <col min="5" max="5" width="18.54296875" customWidth="1"/>
    <col min="6" max="6" width="12" customWidth="1"/>
    <col min="7" max="7" width="11.7265625" hidden="1" customWidth="1"/>
    <col min="8" max="8" width="15.1796875" customWidth="1"/>
    <col min="9" max="10" width="11.453125" customWidth="1"/>
    <col min="11" max="11" width="10.7265625" customWidth="1"/>
    <col min="12" max="1025" width="8.7265625" customWidth="1"/>
  </cols>
  <sheetData>
    <row r="1" spans="1:10" ht="15.5" x14ac:dyDescent="0.35">
      <c r="A1" s="34" t="s">
        <v>27</v>
      </c>
      <c r="C1" s="16"/>
      <c r="D1" s="16"/>
      <c r="E1" s="16"/>
      <c r="F1" s="16"/>
    </row>
    <row r="2" spans="1:10" x14ac:dyDescent="0.25">
      <c r="A2" s="36"/>
      <c r="B2" s="36"/>
      <c r="C2" s="36"/>
    </row>
    <row r="4" spans="1:10" ht="13" x14ac:dyDescent="0.3">
      <c r="A4" s="16" t="s">
        <v>115</v>
      </c>
      <c r="J4" s="37"/>
    </row>
    <row r="5" spans="1:10" ht="26" x14ac:dyDescent="0.25">
      <c r="A5" s="39" t="s">
        <v>28</v>
      </c>
      <c r="B5" s="39" t="s">
        <v>116</v>
      </c>
      <c r="C5" s="39" t="s">
        <v>117</v>
      </c>
      <c r="D5" s="39" t="s">
        <v>118</v>
      </c>
      <c r="E5" s="39" t="s">
        <v>119</v>
      </c>
      <c r="F5" s="39" t="s">
        <v>120</v>
      </c>
      <c r="G5" s="39" t="s">
        <v>94</v>
      </c>
      <c r="H5" s="39" t="s">
        <v>37</v>
      </c>
      <c r="I5" s="39" t="s">
        <v>121</v>
      </c>
    </row>
    <row r="6" spans="1:10" x14ac:dyDescent="0.25">
      <c r="A6" s="40" t="s">
        <v>122</v>
      </c>
      <c r="B6" s="65"/>
      <c r="C6" s="42"/>
      <c r="D6" s="42"/>
      <c r="E6" s="75"/>
      <c r="F6" s="108"/>
      <c r="G6" s="67">
        <f t="shared" ref="G6:G25" ca="1" si="0">IF(AND($F6&gt;=Startdatum_kennisontwikkeling-14,$F6&lt;=datum_indiening+14),1,0)</f>
        <v>0</v>
      </c>
      <c r="H6" s="94">
        <f t="shared" ref="H6:H25" ca="1" si="1">$G6*5</f>
        <v>0</v>
      </c>
      <c r="I6" s="68" t="s">
        <v>42</v>
      </c>
    </row>
    <row r="7" spans="1:10" x14ac:dyDescent="0.25">
      <c r="A7" s="49" t="s">
        <v>123</v>
      </c>
      <c r="B7" s="51"/>
      <c r="C7" s="51"/>
      <c r="D7" s="51"/>
      <c r="E7" s="76"/>
      <c r="F7" s="109"/>
      <c r="G7" s="70">
        <f t="shared" ca="1" si="0"/>
        <v>0</v>
      </c>
      <c r="H7" s="95">
        <f t="shared" ca="1" si="1"/>
        <v>0</v>
      </c>
      <c r="I7" s="71" t="s">
        <v>42</v>
      </c>
    </row>
    <row r="8" spans="1:10" x14ac:dyDescent="0.25">
      <c r="A8" s="49" t="s">
        <v>124</v>
      </c>
      <c r="B8" s="51"/>
      <c r="C8" s="51"/>
      <c r="D8" s="51"/>
      <c r="E8" s="76"/>
      <c r="F8" s="109"/>
      <c r="G8" s="70">
        <f t="shared" ca="1" si="0"/>
        <v>0</v>
      </c>
      <c r="H8" s="95">
        <f t="shared" ca="1" si="1"/>
        <v>0</v>
      </c>
      <c r="I8" s="71" t="s">
        <v>42</v>
      </c>
    </row>
    <row r="9" spans="1:10" x14ac:dyDescent="0.25">
      <c r="A9" s="49" t="s">
        <v>125</v>
      </c>
      <c r="B9" s="51"/>
      <c r="C9" s="51"/>
      <c r="D9" s="51"/>
      <c r="E9" s="76"/>
      <c r="F9" s="109"/>
      <c r="G9" s="70">
        <f t="shared" ca="1" si="0"/>
        <v>0</v>
      </c>
      <c r="H9" s="95">
        <f t="shared" ca="1" si="1"/>
        <v>0</v>
      </c>
      <c r="I9" s="71" t="s">
        <v>42</v>
      </c>
    </row>
    <row r="10" spans="1:10" x14ac:dyDescent="0.25">
      <c r="A10" s="49" t="s">
        <v>126</v>
      </c>
      <c r="B10" s="51"/>
      <c r="C10" s="51"/>
      <c r="D10" s="51"/>
      <c r="E10" s="76"/>
      <c r="F10" s="109"/>
      <c r="G10" s="70">
        <f t="shared" ca="1" si="0"/>
        <v>0</v>
      </c>
      <c r="H10" s="95">
        <f t="shared" ca="1" si="1"/>
        <v>0</v>
      </c>
      <c r="I10" s="71" t="s">
        <v>42</v>
      </c>
    </row>
    <row r="11" spans="1:10" x14ac:dyDescent="0.25">
      <c r="A11" s="49" t="s">
        <v>127</v>
      </c>
      <c r="B11" s="51"/>
      <c r="C11" s="51"/>
      <c r="D11" s="51"/>
      <c r="E11" s="76"/>
      <c r="F11" s="109"/>
      <c r="G11" s="70">
        <f t="shared" ca="1" si="0"/>
        <v>0</v>
      </c>
      <c r="H11" s="95">
        <f t="shared" ca="1" si="1"/>
        <v>0</v>
      </c>
      <c r="I11" s="71" t="s">
        <v>42</v>
      </c>
    </row>
    <row r="12" spans="1:10" x14ac:dyDescent="0.25">
      <c r="A12" s="49" t="s">
        <v>128</v>
      </c>
      <c r="B12" s="51"/>
      <c r="C12" s="51"/>
      <c r="D12" s="51"/>
      <c r="E12" s="76"/>
      <c r="F12" s="109"/>
      <c r="G12" s="70">
        <f t="shared" ca="1" si="0"/>
        <v>0</v>
      </c>
      <c r="H12" s="95">
        <f t="shared" ca="1" si="1"/>
        <v>0</v>
      </c>
      <c r="I12" s="71" t="s">
        <v>42</v>
      </c>
    </row>
    <row r="13" spans="1:10" x14ac:dyDescent="0.25">
      <c r="A13" s="49" t="s">
        <v>129</v>
      </c>
      <c r="B13" s="51"/>
      <c r="C13" s="51"/>
      <c r="D13" s="51"/>
      <c r="E13" s="76"/>
      <c r="F13" s="109"/>
      <c r="G13" s="70">
        <f t="shared" ca="1" si="0"/>
        <v>0</v>
      </c>
      <c r="H13" s="95">
        <f t="shared" ca="1" si="1"/>
        <v>0</v>
      </c>
      <c r="I13" s="71" t="s">
        <v>42</v>
      </c>
    </row>
    <row r="14" spans="1:10" x14ac:dyDescent="0.25">
      <c r="A14" s="49" t="s">
        <v>130</v>
      </c>
      <c r="B14" s="51"/>
      <c r="C14" s="51"/>
      <c r="D14" s="51"/>
      <c r="E14" s="76"/>
      <c r="F14" s="109"/>
      <c r="G14" s="70">
        <f t="shared" ca="1" si="0"/>
        <v>0</v>
      </c>
      <c r="H14" s="95">
        <f t="shared" ca="1" si="1"/>
        <v>0</v>
      </c>
      <c r="I14" s="71" t="s">
        <v>42</v>
      </c>
    </row>
    <row r="15" spans="1:10" x14ac:dyDescent="0.25">
      <c r="A15" s="49" t="s">
        <v>131</v>
      </c>
      <c r="B15" s="51"/>
      <c r="C15" s="51"/>
      <c r="D15" s="51"/>
      <c r="E15" s="76"/>
      <c r="F15" s="109"/>
      <c r="G15" s="70">
        <f t="shared" ca="1" si="0"/>
        <v>0</v>
      </c>
      <c r="H15" s="95">
        <f t="shared" ca="1" si="1"/>
        <v>0</v>
      </c>
      <c r="I15" s="71" t="s">
        <v>42</v>
      </c>
    </row>
    <row r="16" spans="1:10" x14ac:dyDescent="0.25">
      <c r="A16" s="49" t="s">
        <v>132</v>
      </c>
      <c r="B16" s="51"/>
      <c r="C16" s="51"/>
      <c r="D16" s="51"/>
      <c r="E16" s="76"/>
      <c r="F16" s="109"/>
      <c r="G16" s="70">
        <f t="shared" ca="1" si="0"/>
        <v>0</v>
      </c>
      <c r="H16" s="95">
        <f t="shared" ca="1" si="1"/>
        <v>0</v>
      </c>
      <c r="I16" s="71" t="s">
        <v>42</v>
      </c>
    </row>
    <row r="17" spans="1:9" x14ac:dyDescent="0.25">
      <c r="A17" s="49" t="s">
        <v>133</v>
      </c>
      <c r="B17" s="51"/>
      <c r="C17" s="51"/>
      <c r="D17" s="51"/>
      <c r="E17" s="76"/>
      <c r="F17" s="109"/>
      <c r="G17" s="70">
        <f t="shared" ca="1" si="0"/>
        <v>0</v>
      </c>
      <c r="H17" s="95">
        <f t="shared" ca="1" si="1"/>
        <v>0</v>
      </c>
      <c r="I17" s="71" t="s">
        <v>42</v>
      </c>
    </row>
    <row r="18" spans="1:9" x14ac:dyDescent="0.25">
      <c r="A18" s="49" t="s">
        <v>134</v>
      </c>
      <c r="B18" s="51"/>
      <c r="C18" s="51"/>
      <c r="D18" s="51"/>
      <c r="E18" s="76"/>
      <c r="F18" s="109"/>
      <c r="G18" s="70">
        <f t="shared" ca="1" si="0"/>
        <v>0</v>
      </c>
      <c r="H18" s="95">
        <f t="shared" ca="1" si="1"/>
        <v>0</v>
      </c>
      <c r="I18" s="71" t="s">
        <v>42</v>
      </c>
    </row>
    <row r="19" spans="1:9" x14ac:dyDescent="0.25">
      <c r="A19" s="49" t="s">
        <v>135</v>
      </c>
      <c r="B19" s="51"/>
      <c r="C19" s="51"/>
      <c r="D19" s="51"/>
      <c r="E19" s="76"/>
      <c r="F19" s="109"/>
      <c r="G19" s="70">
        <f t="shared" ca="1" si="0"/>
        <v>0</v>
      </c>
      <c r="H19" s="95">
        <f t="shared" ca="1" si="1"/>
        <v>0</v>
      </c>
      <c r="I19" s="71" t="s">
        <v>42</v>
      </c>
    </row>
    <row r="20" spans="1:9" x14ac:dyDescent="0.25">
      <c r="A20" s="49" t="s">
        <v>136</v>
      </c>
      <c r="B20" s="51"/>
      <c r="C20" s="51"/>
      <c r="D20" s="51"/>
      <c r="E20" s="76"/>
      <c r="F20" s="109"/>
      <c r="G20" s="70">
        <f t="shared" ca="1" si="0"/>
        <v>0</v>
      </c>
      <c r="H20" s="95">
        <f t="shared" ca="1" si="1"/>
        <v>0</v>
      </c>
      <c r="I20" s="71" t="s">
        <v>42</v>
      </c>
    </row>
    <row r="21" spans="1:9" x14ac:dyDescent="0.25">
      <c r="A21" s="49" t="s">
        <v>137</v>
      </c>
      <c r="B21" s="51"/>
      <c r="C21" s="51"/>
      <c r="D21" s="51"/>
      <c r="E21" s="76"/>
      <c r="F21" s="109"/>
      <c r="G21" s="70">
        <f t="shared" ca="1" si="0"/>
        <v>0</v>
      </c>
      <c r="H21" s="95">
        <f t="shared" ca="1" si="1"/>
        <v>0</v>
      </c>
      <c r="I21" s="71" t="s">
        <v>42</v>
      </c>
    </row>
    <row r="22" spans="1:9" x14ac:dyDescent="0.25">
      <c r="A22" s="49" t="s">
        <v>138</v>
      </c>
      <c r="B22" s="51"/>
      <c r="C22" s="51"/>
      <c r="D22" s="51"/>
      <c r="E22" s="76"/>
      <c r="F22" s="109"/>
      <c r="G22" s="70">
        <f t="shared" ca="1" si="0"/>
        <v>0</v>
      </c>
      <c r="H22" s="95">
        <f t="shared" ca="1" si="1"/>
        <v>0</v>
      </c>
      <c r="I22" s="71" t="s">
        <v>42</v>
      </c>
    </row>
    <row r="23" spans="1:9" x14ac:dyDescent="0.25">
      <c r="A23" s="49" t="s">
        <v>139</v>
      </c>
      <c r="B23" s="51"/>
      <c r="C23" s="51"/>
      <c r="D23" s="51"/>
      <c r="E23" s="76"/>
      <c r="F23" s="109"/>
      <c r="G23" s="70">
        <f t="shared" ca="1" si="0"/>
        <v>0</v>
      </c>
      <c r="H23" s="95">
        <f t="shared" ca="1" si="1"/>
        <v>0</v>
      </c>
      <c r="I23" s="71" t="s">
        <v>42</v>
      </c>
    </row>
    <row r="24" spans="1:9" x14ac:dyDescent="0.25">
      <c r="A24" s="49" t="s">
        <v>140</v>
      </c>
      <c r="B24" s="51"/>
      <c r="C24" s="51"/>
      <c r="D24" s="51"/>
      <c r="E24" s="76"/>
      <c r="F24" s="109"/>
      <c r="G24" s="70">
        <f t="shared" ca="1" si="0"/>
        <v>0</v>
      </c>
      <c r="H24" s="95">
        <f t="shared" ca="1" si="1"/>
        <v>0</v>
      </c>
      <c r="I24" s="71" t="s">
        <v>42</v>
      </c>
    </row>
    <row r="25" spans="1:9" x14ac:dyDescent="0.25">
      <c r="A25" s="57" t="s">
        <v>141</v>
      </c>
      <c r="B25" s="59"/>
      <c r="C25" s="59"/>
      <c r="D25" s="59"/>
      <c r="E25" s="77"/>
      <c r="F25" s="110"/>
      <c r="G25" s="73">
        <f t="shared" ca="1" si="0"/>
        <v>0</v>
      </c>
      <c r="H25" s="96">
        <f t="shared" ca="1" si="1"/>
        <v>0</v>
      </c>
      <c r="I25" s="74" t="s">
        <v>42</v>
      </c>
    </row>
    <row r="26" spans="1:9" ht="13" x14ac:dyDescent="0.3">
      <c r="H26" s="97">
        <f ca="1">SUM($H$6:$H$25)</f>
        <v>0</v>
      </c>
    </row>
    <row r="27" spans="1:9" x14ac:dyDescent="0.25">
      <c r="A27" s="36" t="s">
        <v>71</v>
      </c>
    </row>
  </sheetData>
  <sheetProtection algorithmName="SHA-512" hashValue="epszdGVOclIzV4ZM61Vc2daCQ/kOV2QpwGHVnyZMv437msUDGvGyPrPc+DkvbAk9Uuf8K9d6lf6jbdfY29pbgw==" saltValue="e6d0LntHPrG8axSDKvSzkg==" spinCount="100000" sheet="1" objects="1" scenarios="1"/>
  <dataValidations count="3">
    <dataValidation type="list" operator="equal" allowBlank="1" showInputMessage="1" showErrorMessage="1" sqref="B6:B25">
      <formula1>Vaktijdschriften</formula1>
      <formula2>0</formula2>
    </dataValidation>
    <dataValidation type="list" operator="equal" allowBlank="1" showInputMessage="1" showErrorMessage="1" sqref="E6:E25">
      <formula1>Onderwerpen</formula1>
      <formula2>0</formula2>
    </dataValidation>
    <dataValidation type="date" operator="greaterThanOrEqual" allowBlank="1" showInputMessage="1" showErrorMessage="1" error="Alleen data vanaf 2015" sqref="F6:F25">
      <formula1>42005</formula1>
    </dataValidation>
  </dataValidations>
  <hyperlinks>
    <hyperlink ref="A27" location="Voorblad!A1" display="Voorblad"/>
  </hyperlinks>
  <printOptions gridLines="1"/>
  <pageMargins left="0.75" right="0.75" top="1" bottom="1" header="0.5" footer="0.5"/>
  <pageSetup paperSize="8" firstPageNumber="0" fitToHeight="5" orientation="landscape" horizontalDpi="300" verticalDpi="300"/>
  <headerFooter>
    <oddHeader>&amp;LS. Deskundige&amp;Cherregistratie&amp;Rniveau 2</oddHeader>
    <oddFooter>&amp;L1-1-2013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6">
    <pageSetUpPr fitToPage="1"/>
  </sheetPr>
  <dimension ref="A1:J27"/>
  <sheetViews>
    <sheetView showGridLines="0" showRowColHeaders="0" showOutlineSymbols="0" zoomScaleNormal="100" workbookViewId="0"/>
  </sheetViews>
  <sheetFormatPr defaultRowHeight="12.5" x14ac:dyDescent="0.25"/>
  <cols>
    <col min="1" max="1" width="8.7265625" customWidth="1"/>
    <col min="2" max="2" width="40.26953125" customWidth="1"/>
    <col min="3" max="3" width="46.81640625" customWidth="1"/>
    <col min="4" max="4" width="15" customWidth="1"/>
    <col min="5" max="5" width="12" customWidth="1"/>
    <col min="6" max="6" width="11.7265625" hidden="1" customWidth="1"/>
    <col min="7" max="7" width="11.7265625" customWidth="1"/>
    <col min="8" max="8" width="15.1796875" customWidth="1"/>
    <col min="9" max="10" width="11.453125" customWidth="1"/>
    <col min="11" max="11" width="10.7265625" customWidth="1"/>
    <col min="12" max="1025" width="8.7265625" customWidth="1"/>
  </cols>
  <sheetData>
    <row r="1" spans="1:10" ht="15.5" x14ac:dyDescent="0.35">
      <c r="A1" s="34" t="s">
        <v>27</v>
      </c>
      <c r="C1" s="16"/>
      <c r="D1" s="16"/>
      <c r="E1" s="16"/>
    </row>
    <row r="2" spans="1:10" x14ac:dyDescent="0.25">
      <c r="A2" s="36"/>
      <c r="B2" s="36"/>
      <c r="C2" s="36"/>
    </row>
    <row r="4" spans="1:10" ht="13" x14ac:dyDescent="0.3">
      <c r="A4" s="16" t="s">
        <v>142</v>
      </c>
      <c r="J4" s="37"/>
    </row>
    <row r="5" spans="1:10" ht="26" x14ac:dyDescent="0.25">
      <c r="A5" s="39" t="s">
        <v>28</v>
      </c>
      <c r="B5" s="39" t="s">
        <v>117</v>
      </c>
      <c r="C5" s="39" t="s">
        <v>118</v>
      </c>
      <c r="D5" s="39" t="s">
        <v>119</v>
      </c>
      <c r="E5" s="39" t="s">
        <v>120</v>
      </c>
      <c r="F5" s="39" t="s">
        <v>94</v>
      </c>
      <c r="G5" s="39" t="s">
        <v>37</v>
      </c>
      <c r="H5" s="39" t="s">
        <v>121</v>
      </c>
    </row>
    <row r="6" spans="1:10" x14ac:dyDescent="0.25">
      <c r="A6" s="40" t="s">
        <v>143</v>
      </c>
      <c r="B6" s="65"/>
      <c r="C6" s="42"/>
      <c r="D6" s="78"/>
      <c r="E6" s="108"/>
      <c r="F6" s="67">
        <f t="shared" ref="F6:F25" ca="1" si="0">IF(AND($E6&gt;=Startdatum_kennisontwikkeling-14,$E6&lt;=datum_indiening+14),1,0)</f>
        <v>0</v>
      </c>
      <c r="G6" s="94">
        <f t="shared" ref="G6:G25" ca="1" si="1">$F6*10</f>
        <v>0</v>
      </c>
      <c r="H6" s="68" t="s">
        <v>42</v>
      </c>
    </row>
    <row r="7" spans="1:10" x14ac:dyDescent="0.25">
      <c r="A7" s="49" t="s">
        <v>144</v>
      </c>
      <c r="B7" s="51"/>
      <c r="C7" s="51"/>
      <c r="D7" s="76"/>
      <c r="E7" s="109"/>
      <c r="F7" s="70">
        <f t="shared" ca="1" si="0"/>
        <v>0</v>
      </c>
      <c r="G7" s="95">
        <f t="shared" ca="1" si="1"/>
        <v>0</v>
      </c>
      <c r="H7" s="71" t="s">
        <v>42</v>
      </c>
    </row>
    <row r="8" spans="1:10" x14ac:dyDescent="0.25">
      <c r="A8" s="49" t="s">
        <v>145</v>
      </c>
      <c r="B8" s="51"/>
      <c r="C8" s="51"/>
      <c r="D8" s="76"/>
      <c r="E8" s="109"/>
      <c r="F8" s="70">
        <f t="shared" ca="1" si="0"/>
        <v>0</v>
      </c>
      <c r="G8" s="95">
        <f t="shared" ca="1" si="1"/>
        <v>0</v>
      </c>
      <c r="H8" s="71" t="s">
        <v>42</v>
      </c>
    </row>
    <row r="9" spans="1:10" x14ac:dyDescent="0.25">
      <c r="A9" s="49" t="s">
        <v>146</v>
      </c>
      <c r="B9" s="51"/>
      <c r="C9" s="51"/>
      <c r="D9" s="76"/>
      <c r="E9" s="109"/>
      <c r="F9" s="70">
        <f t="shared" ca="1" si="0"/>
        <v>0</v>
      </c>
      <c r="G9" s="95">
        <f t="shared" ca="1" si="1"/>
        <v>0</v>
      </c>
      <c r="H9" s="71" t="s">
        <v>42</v>
      </c>
    </row>
    <row r="10" spans="1:10" x14ac:dyDescent="0.25">
      <c r="A10" s="49" t="s">
        <v>147</v>
      </c>
      <c r="B10" s="51"/>
      <c r="C10" s="51"/>
      <c r="D10" s="76"/>
      <c r="E10" s="109"/>
      <c r="F10" s="70">
        <f t="shared" ca="1" si="0"/>
        <v>0</v>
      </c>
      <c r="G10" s="95">
        <f t="shared" ca="1" si="1"/>
        <v>0</v>
      </c>
      <c r="H10" s="71" t="s">
        <v>42</v>
      </c>
    </row>
    <row r="11" spans="1:10" x14ac:dyDescent="0.25">
      <c r="A11" s="49" t="s">
        <v>148</v>
      </c>
      <c r="B11" s="51"/>
      <c r="C11" s="51"/>
      <c r="D11" s="76"/>
      <c r="E11" s="109"/>
      <c r="F11" s="70">
        <f t="shared" ca="1" si="0"/>
        <v>0</v>
      </c>
      <c r="G11" s="95">
        <f t="shared" ca="1" si="1"/>
        <v>0</v>
      </c>
      <c r="H11" s="71" t="s">
        <v>42</v>
      </c>
    </row>
    <row r="12" spans="1:10" x14ac:dyDescent="0.25">
      <c r="A12" s="49" t="s">
        <v>149</v>
      </c>
      <c r="B12" s="51"/>
      <c r="C12" s="51"/>
      <c r="D12" s="76"/>
      <c r="E12" s="109"/>
      <c r="F12" s="70">
        <f t="shared" ca="1" si="0"/>
        <v>0</v>
      </c>
      <c r="G12" s="95">
        <f t="shared" ca="1" si="1"/>
        <v>0</v>
      </c>
      <c r="H12" s="71" t="s">
        <v>42</v>
      </c>
    </row>
    <row r="13" spans="1:10" x14ac:dyDescent="0.25">
      <c r="A13" s="49" t="s">
        <v>150</v>
      </c>
      <c r="B13" s="51"/>
      <c r="C13" s="51"/>
      <c r="D13" s="76"/>
      <c r="E13" s="109"/>
      <c r="F13" s="70">
        <f t="shared" ca="1" si="0"/>
        <v>0</v>
      </c>
      <c r="G13" s="95">
        <f t="shared" ca="1" si="1"/>
        <v>0</v>
      </c>
      <c r="H13" s="71" t="s">
        <v>42</v>
      </c>
    </row>
    <row r="14" spans="1:10" x14ac:dyDescent="0.25">
      <c r="A14" s="49" t="s">
        <v>151</v>
      </c>
      <c r="B14" s="51"/>
      <c r="C14" s="51"/>
      <c r="D14" s="76"/>
      <c r="E14" s="109"/>
      <c r="F14" s="70">
        <f t="shared" ca="1" si="0"/>
        <v>0</v>
      </c>
      <c r="G14" s="95">
        <f t="shared" ca="1" si="1"/>
        <v>0</v>
      </c>
      <c r="H14" s="71" t="s">
        <v>42</v>
      </c>
    </row>
    <row r="15" spans="1:10" x14ac:dyDescent="0.25">
      <c r="A15" s="49" t="s">
        <v>152</v>
      </c>
      <c r="B15" s="51"/>
      <c r="C15" s="51"/>
      <c r="D15" s="76"/>
      <c r="E15" s="109"/>
      <c r="F15" s="70">
        <f t="shared" ca="1" si="0"/>
        <v>0</v>
      </c>
      <c r="G15" s="95">
        <f t="shared" ca="1" si="1"/>
        <v>0</v>
      </c>
      <c r="H15" s="71" t="s">
        <v>42</v>
      </c>
    </row>
    <row r="16" spans="1:10" x14ac:dyDescent="0.25">
      <c r="A16" s="49" t="s">
        <v>153</v>
      </c>
      <c r="B16" s="51"/>
      <c r="C16" s="51"/>
      <c r="D16" s="76"/>
      <c r="E16" s="109"/>
      <c r="F16" s="70">
        <f t="shared" ca="1" si="0"/>
        <v>0</v>
      </c>
      <c r="G16" s="95">
        <f t="shared" ca="1" si="1"/>
        <v>0</v>
      </c>
      <c r="H16" s="71" t="s">
        <v>42</v>
      </c>
    </row>
    <row r="17" spans="1:8" x14ac:dyDescent="0.25">
      <c r="A17" s="49" t="s">
        <v>154</v>
      </c>
      <c r="B17" s="51"/>
      <c r="C17" s="51"/>
      <c r="D17" s="76"/>
      <c r="E17" s="109"/>
      <c r="F17" s="70">
        <f t="shared" ca="1" si="0"/>
        <v>0</v>
      </c>
      <c r="G17" s="95">
        <f t="shared" ca="1" si="1"/>
        <v>0</v>
      </c>
      <c r="H17" s="71" t="s">
        <v>42</v>
      </c>
    </row>
    <row r="18" spans="1:8" x14ac:dyDescent="0.25">
      <c r="A18" s="49" t="s">
        <v>155</v>
      </c>
      <c r="B18" s="51"/>
      <c r="C18" s="51"/>
      <c r="D18" s="76"/>
      <c r="E18" s="109"/>
      <c r="F18" s="70">
        <f t="shared" ca="1" si="0"/>
        <v>0</v>
      </c>
      <c r="G18" s="95">
        <f t="shared" ca="1" si="1"/>
        <v>0</v>
      </c>
      <c r="H18" s="71" t="s">
        <v>42</v>
      </c>
    </row>
    <row r="19" spans="1:8" x14ac:dyDescent="0.25">
      <c r="A19" s="49" t="s">
        <v>156</v>
      </c>
      <c r="B19" s="51"/>
      <c r="C19" s="51"/>
      <c r="D19" s="76"/>
      <c r="E19" s="109"/>
      <c r="F19" s="70">
        <f t="shared" ca="1" si="0"/>
        <v>0</v>
      </c>
      <c r="G19" s="95">
        <f t="shared" ca="1" si="1"/>
        <v>0</v>
      </c>
      <c r="H19" s="71" t="s">
        <v>42</v>
      </c>
    </row>
    <row r="20" spans="1:8" x14ac:dyDescent="0.25">
      <c r="A20" s="49" t="s">
        <v>157</v>
      </c>
      <c r="B20" s="51"/>
      <c r="C20" s="51"/>
      <c r="D20" s="76"/>
      <c r="E20" s="109"/>
      <c r="F20" s="70">
        <f t="shared" ca="1" si="0"/>
        <v>0</v>
      </c>
      <c r="G20" s="95">
        <f t="shared" ca="1" si="1"/>
        <v>0</v>
      </c>
      <c r="H20" s="71" t="s">
        <v>42</v>
      </c>
    </row>
    <row r="21" spans="1:8" x14ac:dyDescent="0.25">
      <c r="A21" s="49" t="s">
        <v>158</v>
      </c>
      <c r="B21" s="51"/>
      <c r="C21" s="51"/>
      <c r="D21" s="76"/>
      <c r="E21" s="109"/>
      <c r="F21" s="70">
        <f t="shared" ca="1" si="0"/>
        <v>0</v>
      </c>
      <c r="G21" s="95">
        <f t="shared" ca="1" si="1"/>
        <v>0</v>
      </c>
      <c r="H21" s="71" t="s">
        <v>42</v>
      </c>
    </row>
    <row r="22" spans="1:8" x14ac:dyDescent="0.25">
      <c r="A22" s="49" t="s">
        <v>159</v>
      </c>
      <c r="B22" s="51"/>
      <c r="C22" s="51"/>
      <c r="D22" s="76"/>
      <c r="E22" s="109"/>
      <c r="F22" s="70">
        <f t="shared" ca="1" si="0"/>
        <v>0</v>
      </c>
      <c r="G22" s="95">
        <f t="shared" ca="1" si="1"/>
        <v>0</v>
      </c>
      <c r="H22" s="71" t="s">
        <v>42</v>
      </c>
    </row>
    <row r="23" spans="1:8" x14ac:dyDescent="0.25">
      <c r="A23" s="49" t="s">
        <v>160</v>
      </c>
      <c r="B23" s="51"/>
      <c r="C23" s="51"/>
      <c r="D23" s="76"/>
      <c r="E23" s="109"/>
      <c r="F23" s="70">
        <f t="shared" ca="1" si="0"/>
        <v>0</v>
      </c>
      <c r="G23" s="95">
        <f t="shared" ca="1" si="1"/>
        <v>0</v>
      </c>
      <c r="H23" s="71" t="s">
        <v>42</v>
      </c>
    </row>
    <row r="24" spans="1:8" x14ac:dyDescent="0.25">
      <c r="A24" s="49" t="s">
        <v>161</v>
      </c>
      <c r="B24" s="51"/>
      <c r="C24" s="51"/>
      <c r="D24" s="76"/>
      <c r="E24" s="109"/>
      <c r="F24" s="70">
        <f t="shared" ca="1" si="0"/>
        <v>0</v>
      </c>
      <c r="G24" s="95">
        <f t="shared" ca="1" si="1"/>
        <v>0</v>
      </c>
      <c r="H24" s="71" t="s">
        <v>42</v>
      </c>
    </row>
    <row r="25" spans="1:8" x14ac:dyDescent="0.25">
      <c r="A25" s="57" t="s">
        <v>162</v>
      </c>
      <c r="B25" s="59"/>
      <c r="C25" s="59"/>
      <c r="D25" s="77"/>
      <c r="E25" s="110"/>
      <c r="F25" s="73">
        <f t="shared" ca="1" si="0"/>
        <v>0</v>
      </c>
      <c r="G25" s="96">
        <f t="shared" ca="1" si="1"/>
        <v>0</v>
      </c>
      <c r="H25" s="74" t="s">
        <v>42</v>
      </c>
    </row>
    <row r="26" spans="1:8" ht="13" x14ac:dyDescent="0.3">
      <c r="G26" s="97">
        <f ca="1">SUM($G$6:$G$25)</f>
        <v>0</v>
      </c>
    </row>
    <row r="27" spans="1:8" x14ac:dyDescent="0.25">
      <c r="A27" s="36" t="s">
        <v>71</v>
      </c>
    </row>
  </sheetData>
  <sheetProtection algorithmName="SHA-512" hashValue="ygBot9oRHkGkMstUq/5Nx59hL8qzeAHU9jSbwnvyvDcPMw8tiidPRlr/iewowiR4BaudaHva9PN4YAZxGdfd9w==" saltValue="Hf3zspQkTf8xSZLohhhKCQ==" spinCount="100000" sheet="1" objects="1" scenarios="1"/>
  <dataValidations count="3">
    <dataValidation type="list" operator="equal" allowBlank="1" showInputMessage="1" showErrorMessage="1" sqref="B6:B25">
      <formula1>Tijdschriften</formula1>
      <formula2>0</formula2>
    </dataValidation>
    <dataValidation type="list" operator="equal" allowBlank="1" showInputMessage="1" showErrorMessage="1" sqref="D6:D25">
      <formula1>Onderwerpen</formula1>
      <formula2>0</formula2>
    </dataValidation>
    <dataValidation type="date" operator="greaterThanOrEqual" allowBlank="1" showInputMessage="1" showErrorMessage="1" error="Alleen data vanaf 2015" sqref="E6:E25">
      <formula1>42005</formula1>
    </dataValidation>
  </dataValidations>
  <hyperlinks>
    <hyperlink ref="A27" location="Voorblad!A1" display="Voorblad"/>
  </hyperlinks>
  <printOptions gridLines="1"/>
  <pageMargins left="0.75" right="0.75" top="1" bottom="1" header="0.5" footer="0.5"/>
  <pageSetup paperSize="8" firstPageNumber="0" fitToHeight="5" orientation="landscape" horizontalDpi="300" verticalDpi="300"/>
  <headerFooter>
    <oddHeader>&amp;LS. Deskundige&amp;Cherregistratie&amp;Rniveau 2</oddHeader>
    <oddFooter>&amp;L1-1-2013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7">
    <pageSetUpPr fitToPage="1"/>
  </sheetPr>
  <dimension ref="A1:J37"/>
  <sheetViews>
    <sheetView showGridLines="0" showRowColHeaders="0" showOutlineSymbols="0" zoomScaleNormal="100" workbookViewId="0"/>
  </sheetViews>
  <sheetFormatPr defaultRowHeight="12.5" x14ac:dyDescent="0.25"/>
  <cols>
    <col min="1" max="1" width="8.7265625" customWidth="1"/>
    <col min="2" max="2" width="40.26953125" customWidth="1"/>
    <col min="3" max="3" width="46.81640625" customWidth="1"/>
    <col min="4" max="4" width="45" customWidth="1"/>
    <col min="5" max="5" width="13.1796875" customWidth="1"/>
    <col min="6" max="6" width="8.26953125" customWidth="1"/>
    <col min="7" max="7" width="10.81640625" hidden="1" customWidth="1"/>
    <col min="8" max="8" width="10.81640625" customWidth="1"/>
    <col min="9" max="9" width="11.7265625" customWidth="1"/>
    <col min="10" max="10" width="11.453125" customWidth="1"/>
    <col min="11" max="11" width="10.26953125" customWidth="1"/>
    <col min="12" max="12" width="10.7265625" customWidth="1"/>
    <col min="13" max="1025" width="8.7265625" customWidth="1"/>
  </cols>
  <sheetData>
    <row r="1" spans="1:10" ht="15.5" x14ac:dyDescent="0.35">
      <c r="A1" s="34" t="s">
        <v>27</v>
      </c>
      <c r="C1" s="16"/>
    </row>
    <row r="2" spans="1:10" x14ac:dyDescent="0.25">
      <c r="A2" s="36"/>
      <c r="B2" s="36"/>
      <c r="C2" s="36"/>
    </row>
    <row r="4" spans="1:10" ht="13" x14ac:dyDescent="0.3">
      <c r="A4" s="16" t="s">
        <v>163</v>
      </c>
      <c r="J4" s="37"/>
    </row>
    <row r="5" spans="1:10" ht="26" x14ac:dyDescent="0.25">
      <c r="A5" s="38" t="s">
        <v>28</v>
      </c>
      <c r="B5" s="39" t="s">
        <v>29</v>
      </c>
      <c r="C5" s="39" t="s">
        <v>30</v>
      </c>
      <c r="D5" s="39" t="s">
        <v>31</v>
      </c>
      <c r="E5" s="39" t="s">
        <v>32</v>
      </c>
      <c r="F5" s="39" t="s">
        <v>164</v>
      </c>
      <c r="G5" s="39" t="s">
        <v>94</v>
      </c>
      <c r="H5" s="39" t="s">
        <v>37</v>
      </c>
      <c r="I5" s="39" t="s">
        <v>165</v>
      </c>
    </row>
    <row r="6" spans="1:10" x14ac:dyDescent="0.25">
      <c r="A6" s="40" t="s">
        <v>166</v>
      </c>
      <c r="B6" s="65"/>
      <c r="C6" s="42"/>
      <c r="D6" s="42"/>
      <c r="E6" s="108"/>
      <c r="F6" s="43"/>
      <c r="G6" s="46">
        <f t="shared" ref="G6:G35" ca="1" si="0">IF(AND($E6&gt;=Startdatum_kennisontwikkeling-14,$E6&lt;=datum_indiening+14),1,0)</f>
        <v>0</v>
      </c>
      <c r="H6" s="98">
        <f t="shared" ref="H6:H35" ca="1" si="1">$G6*$F6*2</f>
        <v>0</v>
      </c>
      <c r="I6" s="48" t="s">
        <v>42</v>
      </c>
    </row>
    <row r="7" spans="1:10" x14ac:dyDescent="0.25">
      <c r="A7" s="49" t="s">
        <v>167</v>
      </c>
      <c r="B7" s="51"/>
      <c r="C7" s="51"/>
      <c r="D7" s="51"/>
      <c r="E7" s="109"/>
      <c r="F7" s="52"/>
      <c r="G7" s="54">
        <f t="shared" ca="1" si="0"/>
        <v>0</v>
      </c>
      <c r="H7" s="99">
        <f t="shared" ca="1" si="1"/>
        <v>0</v>
      </c>
      <c r="I7" s="56" t="s">
        <v>42</v>
      </c>
    </row>
    <row r="8" spans="1:10" x14ac:dyDescent="0.25">
      <c r="A8" s="49" t="s">
        <v>168</v>
      </c>
      <c r="B8" s="51"/>
      <c r="C8" s="51"/>
      <c r="D8" s="51"/>
      <c r="E8" s="109"/>
      <c r="F8" s="52"/>
      <c r="G8" s="54">
        <f t="shared" ca="1" si="0"/>
        <v>0</v>
      </c>
      <c r="H8" s="99">
        <f t="shared" ca="1" si="1"/>
        <v>0</v>
      </c>
      <c r="I8" s="56" t="s">
        <v>42</v>
      </c>
    </row>
    <row r="9" spans="1:10" x14ac:dyDescent="0.25">
      <c r="A9" s="49" t="s">
        <v>169</v>
      </c>
      <c r="B9" s="51"/>
      <c r="C9" s="51"/>
      <c r="D9" s="51"/>
      <c r="E9" s="109"/>
      <c r="F9" s="52"/>
      <c r="G9" s="54">
        <f t="shared" ca="1" si="0"/>
        <v>0</v>
      </c>
      <c r="H9" s="99">
        <f t="shared" ca="1" si="1"/>
        <v>0</v>
      </c>
      <c r="I9" s="56" t="s">
        <v>42</v>
      </c>
    </row>
    <row r="10" spans="1:10" x14ac:dyDescent="0.25">
      <c r="A10" s="49" t="s">
        <v>170</v>
      </c>
      <c r="B10" s="51"/>
      <c r="C10" s="51"/>
      <c r="D10" s="51"/>
      <c r="E10" s="109"/>
      <c r="F10" s="52"/>
      <c r="G10" s="54">
        <f t="shared" ca="1" si="0"/>
        <v>0</v>
      </c>
      <c r="H10" s="99">
        <f t="shared" ca="1" si="1"/>
        <v>0</v>
      </c>
      <c r="I10" s="56" t="s">
        <v>42</v>
      </c>
    </row>
    <row r="11" spans="1:10" x14ac:dyDescent="0.25">
      <c r="A11" s="49" t="s">
        <v>171</v>
      </c>
      <c r="B11" s="51"/>
      <c r="C11" s="51"/>
      <c r="D11" s="51"/>
      <c r="E11" s="109"/>
      <c r="F11" s="52"/>
      <c r="G11" s="54">
        <f t="shared" ca="1" si="0"/>
        <v>0</v>
      </c>
      <c r="H11" s="99">
        <f t="shared" ca="1" si="1"/>
        <v>0</v>
      </c>
      <c r="I11" s="56" t="s">
        <v>42</v>
      </c>
    </row>
    <row r="12" spans="1:10" x14ac:dyDescent="0.25">
      <c r="A12" s="49" t="s">
        <v>172</v>
      </c>
      <c r="B12" s="51"/>
      <c r="C12" s="51"/>
      <c r="D12" s="51"/>
      <c r="E12" s="109"/>
      <c r="F12" s="52"/>
      <c r="G12" s="54">
        <f t="shared" ca="1" si="0"/>
        <v>0</v>
      </c>
      <c r="H12" s="99">
        <f t="shared" ca="1" si="1"/>
        <v>0</v>
      </c>
      <c r="I12" s="56" t="s">
        <v>42</v>
      </c>
    </row>
    <row r="13" spans="1:10" x14ac:dyDescent="0.25">
      <c r="A13" s="49" t="s">
        <v>173</v>
      </c>
      <c r="B13" s="51"/>
      <c r="C13" s="51"/>
      <c r="D13" s="51"/>
      <c r="E13" s="109"/>
      <c r="F13" s="52"/>
      <c r="G13" s="54">
        <f t="shared" ca="1" si="0"/>
        <v>0</v>
      </c>
      <c r="H13" s="99">
        <f t="shared" ca="1" si="1"/>
        <v>0</v>
      </c>
      <c r="I13" s="56" t="s">
        <v>42</v>
      </c>
    </row>
    <row r="14" spans="1:10" x14ac:dyDescent="0.25">
      <c r="A14" s="49" t="s">
        <v>174</v>
      </c>
      <c r="B14" s="51"/>
      <c r="C14" s="51"/>
      <c r="D14" s="51"/>
      <c r="E14" s="109"/>
      <c r="F14" s="52"/>
      <c r="G14" s="54">
        <f t="shared" ca="1" si="0"/>
        <v>0</v>
      </c>
      <c r="H14" s="99">
        <f t="shared" ca="1" si="1"/>
        <v>0</v>
      </c>
      <c r="I14" s="56" t="s">
        <v>42</v>
      </c>
    </row>
    <row r="15" spans="1:10" x14ac:dyDescent="0.25">
      <c r="A15" s="49" t="s">
        <v>175</v>
      </c>
      <c r="B15" s="51"/>
      <c r="C15" s="51"/>
      <c r="D15" s="51"/>
      <c r="E15" s="109"/>
      <c r="F15" s="52"/>
      <c r="G15" s="54">
        <f t="shared" ca="1" si="0"/>
        <v>0</v>
      </c>
      <c r="H15" s="99">
        <f t="shared" ca="1" si="1"/>
        <v>0</v>
      </c>
      <c r="I15" s="56" t="s">
        <v>42</v>
      </c>
    </row>
    <row r="16" spans="1:10" x14ac:dyDescent="0.25">
      <c r="A16" s="49" t="s">
        <v>176</v>
      </c>
      <c r="B16" s="51"/>
      <c r="C16" s="51"/>
      <c r="D16" s="51"/>
      <c r="E16" s="109"/>
      <c r="F16" s="52"/>
      <c r="G16" s="54">
        <f t="shared" ca="1" si="0"/>
        <v>0</v>
      </c>
      <c r="H16" s="99">
        <f t="shared" ca="1" si="1"/>
        <v>0</v>
      </c>
      <c r="I16" s="56" t="s">
        <v>42</v>
      </c>
    </row>
    <row r="17" spans="1:9" x14ac:dyDescent="0.25">
      <c r="A17" s="49" t="s">
        <v>177</v>
      </c>
      <c r="B17" s="51"/>
      <c r="C17" s="51"/>
      <c r="D17" s="51"/>
      <c r="E17" s="109"/>
      <c r="F17" s="52"/>
      <c r="G17" s="54">
        <f t="shared" ca="1" si="0"/>
        <v>0</v>
      </c>
      <c r="H17" s="99">
        <f t="shared" ca="1" si="1"/>
        <v>0</v>
      </c>
      <c r="I17" s="56" t="s">
        <v>42</v>
      </c>
    </row>
    <row r="18" spans="1:9" x14ac:dyDescent="0.25">
      <c r="A18" s="49" t="s">
        <v>178</v>
      </c>
      <c r="B18" s="51"/>
      <c r="C18" s="51"/>
      <c r="D18" s="51"/>
      <c r="E18" s="109"/>
      <c r="F18" s="52"/>
      <c r="G18" s="54">
        <f t="shared" ca="1" si="0"/>
        <v>0</v>
      </c>
      <c r="H18" s="99">
        <f t="shared" ca="1" si="1"/>
        <v>0</v>
      </c>
      <c r="I18" s="56" t="s">
        <v>42</v>
      </c>
    </row>
    <row r="19" spans="1:9" x14ac:dyDescent="0.25">
      <c r="A19" s="49" t="s">
        <v>179</v>
      </c>
      <c r="B19" s="51"/>
      <c r="C19" s="51"/>
      <c r="D19" s="51"/>
      <c r="E19" s="109"/>
      <c r="F19" s="52"/>
      <c r="G19" s="54">
        <f t="shared" ca="1" si="0"/>
        <v>0</v>
      </c>
      <c r="H19" s="99">
        <f t="shared" ca="1" si="1"/>
        <v>0</v>
      </c>
      <c r="I19" s="56" t="s">
        <v>42</v>
      </c>
    </row>
    <row r="20" spans="1:9" x14ac:dyDescent="0.25">
      <c r="A20" s="49" t="s">
        <v>180</v>
      </c>
      <c r="B20" s="51"/>
      <c r="C20" s="51"/>
      <c r="D20" s="51"/>
      <c r="E20" s="109"/>
      <c r="F20" s="52"/>
      <c r="G20" s="54">
        <f t="shared" ca="1" si="0"/>
        <v>0</v>
      </c>
      <c r="H20" s="99">
        <f t="shared" ca="1" si="1"/>
        <v>0</v>
      </c>
      <c r="I20" s="56" t="s">
        <v>42</v>
      </c>
    </row>
    <row r="21" spans="1:9" x14ac:dyDescent="0.25">
      <c r="A21" s="49" t="s">
        <v>181</v>
      </c>
      <c r="B21" s="51"/>
      <c r="C21" s="51"/>
      <c r="D21" s="51"/>
      <c r="E21" s="109"/>
      <c r="F21" s="52"/>
      <c r="G21" s="54">
        <f t="shared" ca="1" si="0"/>
        <v>0</v>
      </c>
      <c r="H21" s="99">
        <f t="shared" ca="1" si="1"/>
        <v>0</v>
      </c>
      <c r="I21" s="56" t="s">
        <v>42</v>
      </c>
    </row>
    <row r="22" spans="1:9" x14ac:dyDescent="0.25">
      <c r="A22" s="49" t="s">
        <v>182</v>
      </c>
      <c r="B22" s="51"/>
      <c r="C22" s="51"/>
      <c r="D22" s="51"/>
      <c r="E22" s="109"/>
      <c r="F22" s="52"/>
      <c r="G22" s="54">
        <f t="shared" ca="1" si="0"/>
        <v>0</v>
      </c>
      <c r="H22" s="99">
        <f t="shared" ca="1" si="1"/>
        <v>0</v>
      </c>
      <c r="I22" s="56" t="s">
        <v>42</v>
      </c>
    </row>
    <row r="23" spans="1:9" x14ac:dyDescent="0.25">
      <c r="A23" s="49" t="s">
        <v>183</v>
      </c>
      <c r="B23" s="51"/>
      <c r="C23" s="51"/>
      <c r="D23" s="51"/>
      <c r="E23" s="109"/>
      <c r="F23" s="52"/>
      <c r="G23" s="54">
        <f t="shared" ca="1" si="0"/>
        <v>0</v>
      </c>
      <c r="H23" s="99">
        <f t="shared" ca="1" si="1"/>
        <v>0</v>
      </c>
      <c r="I23" s="56" t="s">
        <v>42</v>
      </c>
    </row>
    <row r="24" spans="1:9" x14ac:dyDescent="0.25">
      <c r="A24" s="49" t="s">
        <v>184</v>
      </c>
      <c r="B24" s="51"/>
      <c r="C24" s="51"/>
      <c r="D24" s="51"/>
      <c r="E24" s="109"/>
      <c r="F24" s="52"/>
      <c r="G24" s="54">
        <f t="shared" ca="1" si="0"/>
        <v>0</v>
      </c>
      <c r="H24" s="99">
        <f t="shared" ca="1" si="1"/>
        <v>0</v>
      </c>
      <c r="I24" s="56" t="s">
        <v>42</v>
      </c>
    </row>
    <row r="25" spans="1:9" x14ac:dyDescent="0.25">
      <c r="A25" s="49" t="s">
        <v>185</v>
      </c>
      <c r="B25" s="51"/>
      <c r="C25" s="51"/>
      <c r="D25" s="51"/>
      <c r="E25" s="109"/>
      <c r="F25" s="52"/>
      <c r="G25" s="54">
        <f t="shared" ca="1" si="0"/>
        <v>0</v>
      </c>
      <c r="H25" s="99">
        <f t="shared" ca="1" si="1"/>
        <v>0</v>
      </c>
      <c r="I25" s="56" t="s">
        <v>42</v>
      </c>
    </row>
    <row r="26" spans="1:9" x14ac:dyDescent="0.25">
      <c r="A26" s="49" t="s">
        <v>186</v>
      </c>
      <c r="B26" s="51"/>
      <c r="C26" s="51"/>
      <c r="D26" s="51"/>
      <c r="E26" s="109"/>
      <c r="F26" s="52"/>
      <c r="G26" s="54">
        <f t="shared" ca="1" si="0"/>
        <v>0</v>
      </c>
      <c r="H26" s="99">
        <f t="shared" ca="1" si="1"/>
        <v>0</v>
      </c>
      <c r="I26" s="56" t="s">
        <v>42</v>
      </c>
    </row>
    <row r="27" spans="1:9" x14ac:dyDescent="0.25">
      <c r="A27" s="49" t="s">
        <v>187</v>
      </c>
      <c r="B27" s="51"/>
      <c r="C27" s="51"/>
      <c r="D27" s="51"/>
      <c r="E27" s="109"/>
      <c r="F27" s="52"/>
      <c r="G27" s="54">
        <f t="shared" ca="1" si="0"/>
        <v>0</v>
      </c>
      <c r="H27" s="99">
        <f t="shared" ca="1" si="1"/>
        <v>0</v>
      </c>
      <c r="I27" s="56" t="s">
        <v>42</v>
      </c>
    </row>
    <row r="28" spans="1:9" x14ac:dyDescent="0.25">
      <c r="A28" s="49" t="s">
        <v>187</v>
      </c>
      <c r="B28" s="51"/>
      <c r="C28" s="51"/>
      <c r="D28" s="51"/>
      <c r="E28" s="109"/>
      <c r="F28" s="52"/>
      <c r="G28" s="54">
        <f t="shared" ca="1" si="0"/>
        <v>0</v>
      </c>
      <c r="H28" s="99">
        <f t="shared" ca="1" si="1"/>
        <v>0</v>
      </c>
      <c r="I28" s="56" t="s">
        <v>42</v>
      </c>
    </row>
    <row r="29" spans="1:9" x14ac:dyDescent="0.25">
      <c r="A29" s="49" t="s">
        <v>188</v>
      </c>
      <c r="B29" s="51"/>
      <c r="C29" s="51"/>
      <c r="D29" s="51"/>
      <c r="E29" s="109"/>
      <c r="F29" s="52"/>
      <c r="G29" s="54">
        <f t="shared" ca="1" si="0"/>
        <v>0</v>
      </c>
      <c r="H29" s="99">
        <f t="shared" ca="1" si="1"/>
        <v>0</v>
      </c>
      <c r="I29" s="56" t="s">
        <v>42</v>
      </c>
    </row>
    <row r="30" spans="1:9" x14ac:dyDescent="0.25">
      <c r="A30" s="49" t="s">
        <v>189</v>
      </c>
      <c r="B30" s="51"/>
      <c r="C30" s="51"/>
      <c r="D30" s="51"/>
      <c r="E30" s="109"/>
      <c r="F30" s="52"/>
      <c r="G30" s="54">
        <f t="shared" ca="1" si="0"/>
        <v>0</v>
      </c>
      <c r="H30" s="99">
        <f t="shared" ca="1" si="1"/>
        <v>0</v>
      </c>
      <c r="I30" s="56" t="s">
        <v>42</v>
      </c>
    </row>
    <row r="31" spans="1:9" x14ac:dyDescent="0.25">
      <c r="A31" s="49" t="s">
        <v>190</v>
      </c>
      <c r="B31" s="51"/>
      <c r="C31" s="51"/>
      <c r="D31" s="51"/>
      <c r="E31" s="109"/>
      <c r="F31" s="52"/>
      <c r="G31" s="54">
        <f t="shared" ca="1" si="0"/>
        <v>0</v>
      </c>
      <c r="H31" s="99">
        <f t="shared" ca="1" si="1"/>
        <v>0</v>
      </c>
      <c r="I31" s="56" t="s">
        <v>42</v>
      </c>
    </row>
    <row r="32" spans="1:9" x14ac:dyDescent="0.25">
      <c r="A32" s="49" t="s">
        <v>191</v>
      </c>
      <c r="B32" s="51"/>
      <c r="C32" s="51"/>
      <c r="D32" s="51"/>
      <c r="E32" s="109"/>
      <c r="F32" s="52"/>
      <c r="G32" s="54">
        <f t="shared" ca="1" si="0"/>
        <v>0</v>
      </c>
      <c r="H32" s="99">
        <f t="shared" ca="1" si="1"/>
        <v>0</v>
      </c>
      <c r="I32" s="56" t="s">
        <v>42</v>
      </c>
    </row>
    <row r="33" spans="1:9" x14ac:dyDescent="0.25">
      <c r="A33" s="49" t="s">
        <v>192</v>
      </c>
      <c r="B33" s="51"/>
      <c r="C33" s="51"/>
      <c r="D33" s="51"/>
      <c r="E33" s="109"/>
      <c r="F33" s="52"/>
      <c r="G33" s="54">
        <f t="shared" ca="1" si="0"/>
        <v>0</v>
      </c>
      <c r="H33" s="99">
        <f t="shared" ca="1" si="1"/>
        <v>0</v>
      </c>
      <c r="I33" s="56" t="s">
        <v>42</v>
      </c>
    </row>
    <row r="34" spans="1:9" x14ac:dyDescent="0.25">
      <c r="A34" s="49" t="s">
        <v>193</v>
      </c>
      <c r="B34" s="51"/>
      <c r="C34" s="51"/>
      <c r="D34" s="51"/>
      <c r="E34" s="109"/>
      <c r="F34" s="52"/>
      <c r="G34" s="54">
        <f t="shared" ca="1" si="0"/>
        <v>0</v>
      </c>
      <c r="H34" s="99">
        <f t="shared" ca="1" si="1"/>
        <v>0</v>
      </c>
      <c r="I34" s="56" t="s">
        <v>42</v>
      </c>
    </row>
    <row r="35" spans="1:9" x14ac:dyDescent="0.25">
      <c r="A35" s="57" t="s">
        <v>194</v>
      </c>
      <c r="B35" s="59"/>
      <c r="C35" s="59"/>
      <c r="D35" s="59"/>
      <c r="E35" s="110"/>
      <c r="F35" s="60"/>
      <c r="G35" s="62">
        <f t="shared" ca="1" si="0"/>
        <v>0</v>
      </c>
      <c r="H35" s="100">
        <f t="shared" ca="1" si="1"/>
        <v>0</v>
      </c>
      <c r="I35" s="64" t="s">
        <v>42</v>
      </c>
    </row>
    <row r="36" spans="1:9" ht="13" x14ac:dyDescent="0.3">
      <c r="H36" s="97">
        <f ca="1">SUM($H$6:$H$35)</f>
        <v>0</v>
      </c>
    </row>
    <row r="37" spans="1:9" x14ac:dyDescent="0.25">
      <c r="A37" s="36" t="s">
        <v>71</v>
      </c>
    </row>
  </sheetData>
  <sheetProtection algorithmName="SHA-512" hashValue="Ssj/72pQLhSw6Z4ME2d0ML/pi3/0BDQerDtewrefZEXHCTBv8V/s1vSdg/59NxXlhfEdoK/bY+KRTOi+BGoQSg==" saltValue="UPCpWSkn9m0xR0iVjkGgJQ==" spinCount="100000" sheet="1" objects="1" scenarios="1"/>
  <dataValidations count="3">
    <dataValidation type="date" operator="greaterThanOrEqual" allowBlank="1" showInputMessage="1" showErrorMessage="1" error="Alleen data vanaf 2015" sqref="E6:E35">
      <formula1>42005</formula1>
    </dataValidation>
    <dataValidation type="list" operator="equal" allowBlank="1" showInputMessage="1" showErrorMessage="1" sqref="B6:B35">
      <formula1>Type_instituut</formula1>
      <formula2>0</formula2>
    </dataValidation>
    <dataValidation type="whole" allowBlank="1" showInputMessage="1" showErrorMessage="1" error="geheel getal" sqref="F6:F35">
      <formula1>1</formula1>
      <formula2>100</formula2>
    </dataValidation>
  </dataValidations>
  <hyperlinks>
    <hyperlink ref="A37" location="Voorblad!A1" display="Voorblad"/>
  </hyperlinks>
  <printOptions gridLines="1"/>
  <pageMargins left="0.75" right="0.75" top="1" bottom="1" header="0.5" footer="0.5"/>
  <pageSetup paperSize="8" firstPageNumber="0" fitToHeight="5" orientation="landscape" horizontalDpi="300" verticalDpi="300"/>
  <headerFooter>
    <oddHeader>&amp;LS. Deskundige&amp;Cherregistratie&amp;Rniveau 2</oddHeader>
    <oddFooter>&amp;L1-1-2013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8">
    <pageSetUpPr fitToPage="1"/>
  </sheetPr>
  <dimension ref="A1:K27"/>
  <sheetViews>
    <sheetView showGridLines="0" showRowColHeaders="0" showOutlineSymbols="0" zoomScaleNormal="100" workbookViewId="0"/>
  </sheetViews>
  <sheetFormatPr defaultRowHeight="12.5" x14ac:dyDescent="0.25"/>
  <cols>
    <col min="1" max="1" width="8.7265625" customWidth="1"/>
    <col min="2" max="2" width="40.26953125" customWidth="1"/>
    <col min="3" max="3" width="46.81640625" customWidth="1"/>
    <col min="4" max="5" width="15" customWidth="1"/>
    <col min="6" max="7" width="11.7265625" hidden="1" customWidth="1"/>
    <col min="8" max="8" width="11.7265625" customWidth="1"/>
    <col min="9" max="9" width="15.1796875" customWidth="1"/>
    <col min="10" max="11" width="11.453125" customWidth="1"/>
    <col min="12" max="12" width="10.7265625" customWidth="1"/>
    <col min="13" max="1025" width="8.7265625" customWidth="1"/>
  </cols>
  <sheetData>
    <row r="1" spans="1:11" ht="15.5" x14ac:dyDescent="0.35">
      <c r="A1" s="34" t="s">
        <v>27</v>
      </c>
      <c r="C1" s="16"/>
      <c r="D1" s="16"/>
      <c r="E1" s="16"/>
    </row>
    <row r="2" spans="1:11" x14ac:dyDescent="0.25">
      <c r="A2" s="36"/>
      <c r="B2" s="36"/>
      <c r="C2" s="36"/>
    </row>
    <row r="4" spans="1:11" ht="13" x14ac:dyDescent="0.3">
      <c r="A4" s="16" t="s">
        <v>11</v>
      </c>
      <c r="K4" s="37"/>
    </row>
    <row r="5" spans="1:11" ht="26" x14ac:dyDescent="0.25">
      <c r="A5" s="39" t="s">
        <v>28</v>
      </c>
      <c r="B5" s="39" t="s">
        <v>195</v>
      </c>
      <c r="C5" s="39" t="s">
        <v>196</v>
      </c>
      <c r="D5" s="39" t="s">
        <v>197</v>
      </c>
      <c r="E5" s="39" t="s">
        <v>198</v>
      </c>
      <c r="F5" s="39" t="s">
        <v>94</v>
      </c>
      <c r="G5" s="39" t="s">
        <v>94</v>
      </c>
      <c r="H5" s="39" t="s">
        <v>37</v>
      </c>
      <c r="I5" s="39" t="s">
        <v>199</v>
      </c>
    </row>
    <row r="6" spans="1:11" x14ac:dyDescent="0.25">
      <c r="A6" s="40" t="s">
        <v>200</v>
      </c>
      <c r="B6" s="65"/>
      <c r="C6" s="42"/>
      <c r="D6" s="112"/>
      <c r="E6" s="112"/>
      <c r="F6" s="79">
        <f t="shared" ref="F6:F25" si="0">IF($D6&lt;&gt;"",MAX(0,$D6-Startdatum_kennisontwikkeling),5*365.25)</f>
        <v>1826.25</v>
      </c>
      <c r="G6" s="79">
        <f t="shared" ref="G6:G25" si="1">IF($E6&lt;&gt;"",MAX(0,datum_indiening-$E6),0)</f>
        <v>0</v>
      </c>
      <c r="H6" s="98">
        <f t="shared" ref="H6:H25" si="2">(5*365.25-$G6-$F6)/365.25*10</f>
        <v>0</v>
      </c>
      <c r="I6" s="68" t="s">
        <v>42</v>
      </c>
    </row>
    <row r="7" spans="1:11" x14ac:dyDescent="0.25">
      <c r="A7" s="49" t="s">
        <v>201</v>
      </c>
      <c r="B7" s="51"/>
      <c r="C7" s="51"/>
      <c r="D7" s="113"/>
      <c r="E7" s="113"/>
      <c r="F7" s="80">
        <f t="shared" si="0"/>
        <v>1826.25</v>
      </c>
      <c r="G7" s="80">
        <f t="shared" si="1"/>
        <v>0</v>
      </c>
      <c r="H7" s="95">
        <f t="shared" si="2"/>
        <v>0</v>
      </c>
      <c r="I7" s="71" t="s">
        <v>42</v>
      </c>
    </row>
    <row r="8" spans="1:11" x14ac:dyDescent="0.25">
      <c r="A8" s="49" t="s">
        <v>202</v>
      </c>
      <c r="B8" s="51"/>
      <c r="C8" s="93"/>
      <c r="D8" s="113"/>
      <c r="E8" s="113"/>
      <c r="F8" s="80">
        <f t="shared" si="0"/>
        <v>1826.25</v>
      </c>
      <c r="G8" s="80">
        <f t="shared" si="1"/>
        <v>0</v>
      </c>
      <c r="H8" s="95">
        <f t="shared" si="2"/>
        <v>0</v>
      </c>
      <c r="I8" s="71" t="s">
        <v>42</v>
      </c>
    </row>
    <row r="9" spans="1:11" x14ac:dyDescent="0.25">
      <c r="A9" s="49" t="s">
        <v>203</v>
      </c>
      <c r="B9" s="51"/>
      <c r="C9" s="51"/>
      <c r="D9" s="113"/>
      <c r="E9" s="113"/>
      <c r="F9" s="80">
        <f t="shared" si="0"/>
        <v>1826.25</v>
      </c>
      <c r="G9" s="80">
        <f t="shared" si="1"/>
        <v>0</v>
      </c>
      <c r="H9" s="95">
        <f t="shared" si="2"/>
        <v>0</v>
      </c>
      <c r="I9" s="71" t="s">
        <v>42</v>
      </c>
    </row>
    <row r="10" spans="1:11" x14ac:dyDescent="0.25">
      <c r="A10" s="49" t="s">
        <v>204</v>
      </c>
      <c r="B10" s="51"/>
      <c r="C10" s="51"/>
      <c r="D10" s="113"/>
      <c r="E10" s="113"/>
      <c r="F10" s="80">
        <f t="shared" si="0"/>
        <v>1826.25</v>
      </c>
      <c r="G10" s="80">
        <f t="shared" si="1"/>
        <v>0</v>
      </c>
      <c r="H10" s="95">
        <f t="shared" si="2"/>
        <v>0</v>
      </c>
      <c r="I10" s="71" t="s">
        <v>42</v>
      </c>
    </row>
    <row r="11" spans="1:11" x14ac:dyDescent="0.25">
      <c r="A11" s="49" t="s">
        <v>205</v>
      </c>
      <c r="B11" s="51"/>
      <c r="C11" s="51"/>
      <c r="D11" s="113"/>
      <c r="E11" s="113"/>
      <c r="F11" s="80">
        <f t="shared" si="0"/>
        <v>1826.25</v>
      </c>
      <c r="G11" s="80">
        <f t="shared" si="1"/>
        <v>0</v>
      </c>
      <c r="H11" s="95">
        <f t="shared" si="2"/>
        <v>0</v>
      </c>
      <c r="I11" s="71" t="s">
        <v>42</v>
      </c>
    </row>
    <row r="12" spans="1:11" x14ac:dyDescent="0.25">
      <c r="A12" s="49" t="s">
        <v>206</v>
      </c>
      <c r="B12" s="51"/>
      <c r="C12" s="51"/>
      <c r="D12" s="113"/>
      <c r="E12" s="113"/>
      <c r="F12" s="80">
        <f t="shared" si="0"/>
        <v>1826.25</v>
      </c>
      <c r="G12" s="80">
        <f t="shared" si="1"/>
        <v>0</v>
      </c>
      <c r="H12" s="95">
        <f t="shared" si="2"/>
        <v>0</v>
      </c>
      <c r="I12" s="71" t="s">
        <v>42</v>
      </c>
    </row>
    <row r="13" spans="1:11" x14ac:dyDescent="0.25">
      <c r="A13" s="49" t="s">
        <v>207</v>
      </c>
      <c r="B13" s="51"/>
      <c r="C13" s="51"/>
      <c r="D13" s="113"/>
      <c r="E13" s="113"/>
      <c r="F13" s="80">
        <f t="shared" si="0"/>
        <v>1826.25</v>
      </c>
      <c r="G13" s="80">
        <f t="shared" si="1"/>
        <v>0</v>
      </c>
      <c r="H13" s="95">
        <f t="shared" si="2"/>
        <v>0</v>
      </c>
      <c r="I13" s="71" t="s">
        <v>42</v>
      </c>
    </row>
    <row r="14" spans="1:11" x14ac:dyDescent="0.25">
      <c r="A14" s="49" t="s">
        <v>208</v>
      </c>
      <c r="B14" s="51"/>
      <c r="C14" s="51"/>
      <c r="D14" s="113"/>
      <c r="E14" s="113"/>
      <c r="F14" s="80">
        <f t="shared" si="0"/>
        <v>1826.25</v>
      </c>
      <c r="G14" s="80">
        <f t="shared" si="1"/>
        <v>0</v>
      </c>
      <c r="H14" s="95">
        <f t="shared" si="2"/>
        <v>0</v>
      </c>
      <c r="I14" s="71" t="s">
        <v>42</v>
      </c>
    </row>
    <row r="15" spans="1:11" x14ac:dyDescent="0.25">
      <c r="A15" s="49" t="s">
        <v>209</v>
      </c>
      <c r="B15" s="51"/>
      <c r="C15" s="51"/>
      <c r="D15" s="113"/>
      <c r="E15" s="113"/>
      <c r="F15" s="80">
        <f t="shared" si="0"/>
        <v>1826.25</v>
      </c>
      <c r="G15" s="80">
        <f t="shared" si="1"/>
        <v>0</v>
      </c>
      <c r="H15" s="95">
        <f t="shared" si="2"/>
        <v>0</v>
      </c>
      <c r="I15" s="71" t="s">
        <v>42</v>
      </c>
    </row>
    <row r="16" spans="1:11" x14ac:dyDescent="0.25">
      <c r="A16" s="49" t="s">
        <v>210</v>
      </c>
      <c r="B16" s="51"/>
      <c r="C16" s="51"/>
      <c r="D16" s="113"/>
      <c r="E16" s="113"/>
      <c r="F16" s="80">
        <f t="shared" si="0"/>
        <v>1826.25</v>
      </c>
      <c r="G16" s="80">
        <f t="shared" si="1"/>
        <v>0</v>
      </c>
      <c r="H16" s="95">
        <f t="shared" si="2"/>
        <v>0</v>
      </c>
      <c r="I16" s="71" t="s">
        <v>42</v>
      </c>
    </row>
    <row r="17" spans="1:9" x14ac:dyDescent="0.25">
      <c r="A17" s="49" t="s">
        <v>211</v>
      </c>
      <c r="B17" s="51"/>
      <c r="C17" s="51"/>
      <c r="D17" s="113"/>
      <c r="E17" s="113"/>
      <c r="F17" s="80">
        <f t="shared" si="0"/>
        <v>1826.25</v>
      </c>
      <c r="G17" s="80">
        <f t="shared" si="1"/>
        <v>0</v>
      </c>
      <c r="H17" s="95">
        <f t="shared" si="2"/>
        <v>0</v>
      </c>
      <c r="I17" s="71" t="s">
        <v>42</v>
      </c>
    </row>
    <row r="18" spans="1:9" x14ac:dyDescent="0.25">
      <c r="A18" s="49" t="s">
        <v>212</v>
      </c>
      <c r="B18" s="51"/>
      <c r="C18" s="51"/>
      <c r="D18" s="113"/>
      <c r="E18" s="113"/>
      <c r="F18" s="80">
        <f t="shared" si="0"/>
        <v>1826.25</v>
      </c>
      <c r="G18" s="80">
        <f t="shared" si="1"/>
        <v>0</v>
      </c>
      <c r="H18" s="95">
        <f t="shared" si="2"/>
        <v>0</v>
      </c>
      <c r="I18" s="71" t="s">
        <v>42</v>
      </c>
    </row>
    <row r="19" spans="1:9" x14ac:dyDescent="0.25">
      <c r="A19" s="49" t="s">
        <v>213</v>
      </c>
      <c r="B19" s="51"/>
      <c r="C19" s="51"/>
      <c r="D19" s="113"/>
      <c r="E19" s="113"/>
      <c r="F19" s="80">
        <f t="shared" si="0"/>
        <v>1826.25</v>
      </c>
      <c r="G19" s="80">
        <f t="shared" si="1"/>
        <v>0</v>
      </c>
      <c r="H19" s="95">
        <f t="shared" si="2"/>
        <v>0</v>
      </c>
      <c r="I19" s="71" t="s">
        <v>42</v>
      </c>
    </row>
    <row r="20" spans="1:9" x14ac:dyDescent="0.25">
      <c r="A20" s="49" t="s">
        <v>214</v>
      </c>
      <c r="B20" s="51"/>
      <c r="C20" s="51"/>
      <c r="D20" s="113"/>
      <c r="E20" s="113"/>
      <c r="F20" s="80">
        <f t="shared" si="0"/>
        <v>1826.25</v>
      </c>
      <c r="G20" s="80">
        <f t="shared" si="1"/>
        <v>0</v>
      </c>
      <c r="H20" s="95">
        <f t="shared" si="2"/>
        <v>0</v>
      </c>
      <c r="I20" s="71" t="s">
        <v>42</v>
      </c>
    </row>
    <row r="21" spans="1:9" x14ac:dyDescent="0.25">
      <c r="A21" s="49" t="s">
        <v>215</v>
      </c>
      <c r="B21" s="51"/>
      <c r="C21" s="51"/>
      <c r="D21" s="113"/>
      <c r="E21" s="113"/>
      <c r="F21" s="80">
        <f t="shared" si="0"/>
        <v>1826.25</v>
      </c>
      <c r="G21" s="80">
        <f t="shared" si="1"/>
        <v>0</v>
      </c>
      <c r="H21" s="95">
        <f t="shared" si="2"/>
        <v>0</v>
      </c>
      <c r="I21" s="71" t="s">
        <v>42</v>
      </c>
    </row>
    <row r="22" spans="1:9" x14ac:dyDescent="0.25">
      <c r="A22" s="49" t="s">
        <v>216</v>
      </c>
      <c r="B22" s="51"/>
      <c r="C22" s="51"/>
      <c r="D22" s="113"/>
      <c r="E22" s="113"/>
      <c r="F22" s="80">
        <f t="shared" si="0"/>
        <v>1826.25</v>
      </c>
      <c r="G22" s="80">
        <f t="shared" si="1"/>
        <v>0</v>
      </c>
      <c r="H22" s="95">
        <f t="shared" si="2"/>
        <v>0</v>
      </c>
      <c r="I22" s="71" t="s">
        <v>42</v>
      </c>
    </row>
    <row r="23" spans="1:9" x14ac:dyDescent="0.25">
      <c r="A23" s="49" t="s">
        <v>217</v>
      </c>
      <c r="B23" s="51"/>
      <c r="C23" s="51"/>
      <c r="D23" s="113"/>
      <c r="E23" s="113"/>
      <c r="F23" s="80">
        <f t="shared" si="0"/>
        <v>1826.25</v>
      </c>
      <c r="G23" s="80">
        <f t="shared" si="1"/>
        <v>0</v>
      </c>
      <c r="H23" s="95">
        <f t="shared" si="2"/>
        <v>0</v>
      </c>
      <c r="I23" s="71" t="s">
        <v>42</v>
      </c>
    </row>
    <row r="24" spans="1:9" x14ac:dyDescent="0.25">
      <c r="A24" s="49" t="s">
        <v>218</v>
      </c>
      <c r="B24" s="51"/>
      <c r="C24" s="51"/>
      <c r="D24" s="113"/>
      <c r="E24" s="113"/>
      <c r="F24" s="80">
        <f t="shared" si="0"/>
        <v>1826.25</v>
      </c>
      <c r="G24" s="80">
        <f t="shared" si="1"/>
        <v>0</v>
      </c>
      <c r="H24" s="95">
        <f t="shared" si="2"/>
        <v>0</v>
      </c>
      <c r="I24" s="71" t="s">
        <v>42</v>
      </c>
    </row>
    <row r="25" spans="1:9" x14ac:dyDescent="0.25">
      <c r="A25" s="57" t="s">
        <v>219</v>
      </c>
      <c r="B25" s="59"/>
      <c r="C25" s="59"/>
      <c r="D25" s="114"/>
      <c r="E25" s="114"/>
      <c r="F25" s="81">
        <f t="shared" si="0"/>
        <v>1826.25</v>
      </c>
      <c r="G25" s="81">
        <f t="shared" si="1"/>
        <v>0</v>
      </c>
      <c r="H25" s="96">
        <f t="shared" si="2"/>
        <v>0</v>
      </c>
      <c r="I25" s="74" t="s">
        <v>42</v>
      </c>
    </row>
    <row r="26" spans="1:9" ht="13" x14ac:dyDescent="0.3">
      <c r="H26" s="97">
        <f>SUM($H$6:$H$25)</f>
        <v>0</v>
      </c>
    </row>
    <row r="27" spans="1:9" x14ac:dyDescent="0.25">
      <c r="A27" s="36" t="s">
        <v>71</v>
      </c>
    </row>
  </sheetData>
  <sheetProtection algorithmName="SHA-512" hashValue="Su5dkbEhxfzam0EW9PK4w+tt0/p5HRQVXn9ooAl1ba+jUZBwEqu2V+bAkvEna03U4E6hYMhYki6SCmj5Oyuu9Q==" saltValue="WIlWozajdbRt4HdtzPVEyg==" spinCount="100000" sheet="1" objects="1" scenarios="1"/>
  <dataValidations count="2">
    <dataValidation type="list" operator="equal" allowBlank="1" showInputMessage="1" showErrorMessage="1" sqref="B6:B25">
      <formula1>Commissies</formula1>
      <formula2>0</formula2>
    </dataValidation>
    <dataValidation type="date" operator="greaterThanOrEqual" allowBlank="1" showInputMessage="1" showErrorMessage="1" sqref="D6:E25">
      <formula1>18264</formula1>
    </dataValidation>
  </dataValidations>
  <hyperlinks>
    <hyperlink ref="A27" location="Voorblad!A1" display="Voorblad"/>
  </hyperlinks>
  <printOptions gridLines="1"/>
  <pageMargins left="0.75" right="0.75" top="1" bottom="1" header="0.5" footer="0.5"/>
  <pageSetup paperSize="8" firstPageNumber="0" fitToHeight="5" orientation="landscape" horizontalDpi="300" verticalDpi="300"/>
  <headerFooter>
    <oddHeader>&amp;LS. Deskundige&amp;Cherregistratie&amp;Rniveau 2</oddHeader>
    <oddFooter>&amp;L1-1-2013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9">
    <pageSetUpPr fitToPage="1"/>
  </sheetPr>
  <dimension ref="A1:J17"/>
  <sheetViews>
    <sheetView showGridLines="0" showRowColHeaders="0" showOutlineSymbols="0" zoomScaleNormal="100" workbookViewId="0"/>
  </sheetViews>
  <sheetFormatPr defaultRowHeight="12.5" x14ac:dyDescent="0.25"/>
  <cols>
    <col min="1" max="1" width="8.7265625" customWidth="1"/>
    <col min="2" max="2" width="40.26953125" customWidth="1"/>
    <col min="3" max="4" width="15" customWidth="1"/>
    <col min="5" max="6" width="11.7265625" hidden="1" customWidth="1"/>
    <col min="7" max="7" width="11.7265625" customWidth="1"/>
    <col min="8" max="8" width="15.1796875" customWidth="1"/>
    <col min="9" max="10" width="11.453125" customWidth="1"/>
    <col min="11" max="11" width="10.7265625" customWidth="1"/>
    <col min="12" max="1025" width="8.7265625" customWidth="1"/>
  </cols>
  <sheetData>
    <row r="1" spans="1:10" ht="15.5" x14ac:dyDescent="0.35">
      <c r="A1" s="34" t="s">
        <v>27</v>
      </c>
      <c r="C1" s="16"/>
      <c r="D1" s="16"/>
    </row>
    <row r="2" spans="1:10" x14ac:dyDescent="0.25">
      <c r="A2" s="36"/>
      <c r="B2" s="36"/>
      <c r="C2" s="36"/>
    </row>
    <row r="4" spans="1:10" ht="13" x14ac:dyDescent="0.3">
      <c r="A4" s="16" t="s">
        <v>12</v>
      </c>
      <c r="J4" s="37"/>
    </row>
    <row r="5" spans="1:10" ht="26" x14ac:dyDescent="0.25">
      <c r="A5" s="39" t="s">
        <v>28</v>
      </c>
      <c r="B5" s="39" t="s">
        <v>220</v>
      </c>
      <c r="C5" s="39" t="s">
        <v>197</v>
      </c>
      <c r="D5" s="39" t="s">
        <v>198</v>
      </c>
      <c r="E5" s="39" t="s">
        <v>94</v>
      </c>
      <c r="F5" s="39" t="s">
        <v>94</v>
      </c>
      <c r="G5" s="39" t="s">
        <v>37</v>
      </c>
      <c r="H5" s="39" t="s">
        <v>221</v>
      </c>
    </row>
    <row r="6" spans="1:10" x14ac:dyDescent="0.25">
      <c r="A6" s="40" t="s">
        <v>222</v>
      </c>
      <c r="B6" s="65"/>
      <c r="C6" s="112"/>
      <c r="D6" s="112"/>
      <c r="E6" s="79">
        <f t="shared" ref="E6:E15" si="0">IF($C6&lt;&gt;"",MAX(0,$C6-Startdatum_kennisontwikkeling),5*365.25)</f>
        <v>1826.25</v>
      </c>
      <c r="F6" s="79">
        <f t="shared" ref="F6:F15" si="1">IF($D6&lt;&gt;"",MAX(0,datum_indiening-$D6),0)</f>
        <v>0</v>
      </c>
      <c r="G6" s="98">
        <f t="shared" ref="G6:G15" si="2">(5*365.25-$F6-$E6)/365.25*2</f>
        <v>0</v>
      </c>
      <c r="H6" s="68" t="s">
        <v>42</v>
      </c>
    </row>
    <row r="7" spans="1:10" x14ac:dyDescent="0.25">
      <c r="A7" s="49" t="s">
        <v>223</v>
      </c>
      <c r="B7" s="51"/>
      <c r="C7" s="113"/>
      <c r="D7" s="113"/>
      <c r="E7" s="70">
        <f t="shared" si="0"/>
        <v>1826.25</v>
      </c>
      <c r="F7" s="70">
        <f t="shared" si="1"/>
        <v>0</v>
      </c>
      <c r="G7" s="95">
        <f t="shared" si="2"/>
        <v>0</v>
      </c>
      <c r="H7" s="71" t="s">
        <v>42</v>
      </c>
    </row>
    <row r="8" spans="1:10" x14ac:dyDescent="0.25">
      <c r="A8" s="49" t="s">
        <v>224</v>
      </c>
      <c r="B8" s="51"/>
      <c r="C8" s="113"/>
      <c r="D8" s="113"/>
      <c r="E8" s="70">
        <f t="shared" si="0"/>
        <v>1826.25</v>
      </c>
      <c r="F8" s="70">
        <f t="shared" si="1"/>
        <v>0</v>
      </c>
      <c r="G8" s="95">
        <f t="shared" si="2"/>
        <v>0</v>
      </c>
      <c r="H8" s="71" t="s">
        <v>42</v>
      </c>
    </row>
    <row r="9" spans="1:10" x14ac:dyDescent="0.25">
      <c r="A9" s="49" t="s">
        <v>225</v>
      </c>
      <c r="B9" s="51"/>
      <c r="C9" s="113"/>
      <c r="D9" s="113"/>
      <c r="E9" s="70">
        <f t="shared" si="0"/>
        <v>1826.25</v>
      </c>
      <c r="F9" s="70">
        <f t="shared" si="1"/>
        <v>0</v>
      </c>
      <c r="G9" s="95">
        <f t="shared" si="2"/>
        <v>0</v>
      </c>
      <c r="H9" s="71" t="s">
        <v>42</v>
      </c>
    </row>
    <row r="10" spans="1:10" x14ac:dyDescent="0.25">
      <c r="A10" s="49" t="s">
        <v>226</v>
      </c>
      <c r="B10" s="51"/>
      <c r="C10" s="113"/>
      <c r="D10" s="113"/>
      <c r="E10" s="70">
        <f t="shared" si="0"/>
        <v>1826.25</v>
      </c>
      <c r="F10" s="70">
        <f t="shared" si="1"/>
        <v>0</v>
      </c>
      <c r="G10" s="95">
        <f t="shared" si="2"/>
        <v>0</v>
      </c>
      <c r="H10" s="71" t="s">
        <v>42</v>
      </c>
    </row>
    <row r="11" spans="1:10" x14ac:dyDescent="0.25">
      <c r="A11" s="49" t="s">
        <v>227</v>
      </c>
      <c r="B11" s="51"/>
      <c r="C11" s="113"/>
      <c r="D11" s="113"/>
      <c r="E11" s="70">
        <f t="shared" si="0"/>
        <v>1826.25</v>
      </c>
      <c r="F11" s="70">
        <f t="shared" si="1"/>
        <v>0</v>
      </c>
      <c r="G11" s="95">
        <f t="shared" si="2"/>
        <v>0</v>
      </c>
      <c r="H11" s="71" t="s">
        <v>42</v>
      </c>
    </row>
    <row r="12" spans="1:10" x14ac:dyDescent="0.25">
      <c r="A12" s="49" t="s">
        <v>228</v>
      </c>
      <c r="B12" s="51"/>
      <c r="C12" s="113"/>
      <c r="D12" s="113"/>
      <c r="E12" s="70">
        <f t="shared" si="0"/>
        <v>1826.25</v>
      </c>
      <c r="F12" s="70">
        <f t="shared" si="1"/>
        <v>0</v>
      </c>
      <c r="G12" s="95">
        <f t="shared" si="2"/>
        <v>0</v>
      </c>
      <c r="H12" s="71" t="s">
        <v>42</v>
      </c>
    </row>
    <row r="13" spans="1:10" x14ac:dyDescent="0.25">
      <c r="A13" s="49" t="s">
        <v>229</v>
      </c>
      <c r="B13" s="51"/>
      <c r="C13" s="113"/>
      <c r="D13" s="113"/>
      <c r="E13" s="70">
        <f t="shared" si="0"/>
        <v>1826.25</v>
      </c>
      <c r="F13" s="70">
        <f t="shared" si="1"/>
        <v>0</v>
      </c>
      <c r="G13" s="95">
        <f t="shared" si="2"/>
        <v>0</v>
      </c>
      <c r="H13" s="71" t="s">
        <v>42</v>
      </c>
    </row>
    <row r="14" spans="1:10" x14ac:dyDescent="0.25">
      <c r="A14" s="49" t="s">
        <v>230</v>
      </c>
      <c r="B14" s="51"/>
      <c r="C14" s="113"/>
      <c r="D14" s="113"/>
      <c r="E14" s="70">
        <f t="shared" si="0"/>
        <v>1826.25</v>
      </c>
      <c r="F14" s="70">
        <f t="shared" si="1"/>
        <v>0</v>
      </c>
      <c r="G14" s="95">
        <f t="shared" si="2"/>
        <v>0</v>
      </c>
      <c r="H14" s="71" t="s">
        <v>42</v>
      </c>
    </row>
    <row r="15" spans="1:10" x14ac:dyDescent="0.25">
      <c r="A15" s="57" t="s">
        <v>231</v>
      </c>
      <c r="B15" s="59"/>
      <c r="C15" s="114"/>
      <c r="D15" s="114"/>
      <c r="E15" s="73">
        <f t="shared" si="0"/>
        <v>1826.25</v>
      </c>
      <c r="F15" s="73">
        <f t="shared" si="1"/>
        <v>0</v>
      </c>
      <c r="G15" s="96">
        <f t="shared" si="2"/>
        <v>0</v>
      </c>
      <c r="H15" s="74" t="s">
        <v>42</v>
      </c>
    </row>
    <row r="16" spans="1:10" ht="13" x14ac:dyDescent="0.3">
      <c r="G16" s="97">
        <f>SUM($G$6:$G$15)</f>
        <v>0</v>
      </c>
    </row>
    <row r="17" spans="1:1" x14ac:dyDescent="0.25">
      <c r="A17" s="36" t="s">
        <v>71</v>
      </c>
    </row>
  </sheetData>
  <sheetProtection algorithmName="SHA-512" hashValue="6OhGTI4T5Jv9MRiBCT7x75osWNYiKuDqKHn/VXp0tfb+jYlZp3GhzhjQao3ViCcrDhF7CmBZhUszMNU4+l44hg==" saltValue="KarIz1OUH/LgYVL7t90aAQ==" spinCount="100000" sheet="1" objects="1" scenarios="1"/>
  <dataValidations count="2">
    <dataValidation type="list" operator="equal" allowBlank="1" showInputMessage="1" showErrorMessage="1" sqref="B6:B15">
      <formula1>Vakverenigingen</formula1>
      <formula2>0</formula2>
    </dataValidation>
    <dataValidation type="date" operator="greaterThanOrEqual" allowBlank="1" showInputMessage="1" showErrorMessage="1" sqref="C6:D15">
      <formula1>18264</formula1>
    </dataValidation>
  </dataValidations>
  <hyperlinks>
    <hyperlink ref="A17" location="Voorblad!A1" display="Voorblad"/>
  </hyperlinks>
  <printOptions gridLines="1"/>
  <pageMargins left="0.75" right="0.75" top="1" bottom="1" header="0.5" footer="0.5"/>
  <pageSetup paperSize="8" firstPageNumber="0" fitToHeight="5" orientation="landscape" horizontalDpi="300" verticalDpi="300"/>
  <headerFooter>
    <oddHeader>&amp;LS. Deskundige&amp;Cherregistratie&amp;Rniveau 2</oddHeader>
    <oddFooter>&amp;L1-1-2013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10</vt:i4>
      </vt:variant>
      <vt:variant>
        <vt:lpstr>Benoemde bereiken</vt:lpstr>
      </vt:variant>
      <vt:variant>
        <vt:i4>24</vt:i4>
      </vt:variant>
    </vt:vector>
  </HeadingPairs>
  <TitlesOfParts>
    <vt:vector size="34" baseType="lpstr">
      <vt:lpstr>Voorblad</vt:lpstr>
      <vt:lpstr>A</vt:lpstr>
      <vt:lpstr>B</vt:lpstr>
      <vt:lpstr>C</vt:lpstr>
      <vt:lpstr>D</vt:lpstr>
      <vt:lpstr>E</vt:lpstr>
      <vt:lpstr>F</vt:lpstr>
      <vt:lpstr>G</vt:lpstr>
      <vt:lpstr>H</vt:lpstr>
      <vt:lpstr>codes</vt:lpstr>
      <vt:lpstr>a_org</vt:lpstr>
      <vt:lpstr>Aanvraag</vt:lpstr>
      <vt:lpstr>B!Afdrukbereik</vt:lpstr>
      <vt:lpstr>'C'!Afdrukbereik</vt:lpstr>
      <vt:lpstr>D!Afdrukbereik</vt:lpstr>
      <vt:lpstr>E!Afdrukbereik</vt:lpstr>
      <vt:lpstr>F!Afdrukbereik</vt:lpstr>
      <vt:lpstr>G!Afdrukbereik</vt:lpstr>
      <vt:lpstr>H!Afdrukbereik</vt:lpstr>
      <vt:lpstr>Voorblad!Afdrukbereik</vt:lpstr>
      <vt:lpstr>Commissies</vt:lpstr>
      <vt:lpstr>datum_indiening</vt:lpstr>
      <vt:lpstr>Erkende_opleiders</vt:lpstr>
      <vt:lpstr>f_org</vt:lpstr>
      <vt:lpstr>indiener</vt:lpstr>
      <vt:lpstr>Niveau</vt:lpstr>
      <vt:lpstr>Onderwerpen</vt:lpstr>
      <vt:lpstr>Organisatoren_congressen</vt:lpstr>
      <vt:lpstr>Startdatum_kennisontwikkeling</vt:lpstr>
      <vt:lpstr>Tijdschriften</vt:lpstr>
      <vt:lpstr>Type_aanvraag</vt:lpstr>
      <vt:lpstr>Type_instituut</vt:lpstr>
      <vt:lpstr>Vaktijdschriften</vt:lpstr>
      <vt:lpstr>Vakverenigingen</vt:lpstr>
    </vt:vector>
  </TitlesOfParts>
  <Company>RVO.nl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Schema kennisontwikkeling registratie stralingsdeskundigen</dc:title>
  <dc:subject>Registratie stralingsdeskundigen</dc:subject>
  <dc:creator>Yuri Franken</dc:creator>
  <dc:description>versie 10 d.d. 6 februari 2018</dc:description>
  <cp:lastModifiedBy>Janssen-Pinkse, L.K. (Linda) - ANVS</cp:lastModifiedBy>
  <cp:revision>4</cp:revision>
  <cp:lastPrinted>2018-02-06T12:37:36Z</cp:lastPrinted>
  <dcterms:created xsi:type="dcterms:W3CDTF">2012-05-04T13:52:58Z</dcterms:created>
  <dcterms:modified xsi:type="dcterms:W3CDTF">2019-03-25T15:00:58Z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RVO.nl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